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3 рік\сайт\"/>
    </mc:Choice>
  </mc:AlternateContent>
  <bookViews>
    <workbookView xWindow="0" yWindow="0" windowWidth="28800" windowHeight="12015"/>
  </bookViews>
  <sheets>
    <sheet name="2023" sheetId="22" r:id="rId1"/>
  </sheets>
  <definedNames>
    <definedName name="_xlnm.Print_Titles" localSheetId="0">'2023'!$3:$5</definedName>
    <definedName name="_xlnm.Print_Area" localSheetId="0">'2023'!$A$1:$R$103</definedName>
  </definedNames>
  <calcPr calcId="152511"/>
</workbook>
</file>

<file path=xl/calcChain.xml><?xml version="1.0" encoding="utf-8"?>
<calcChain xmlns="http://schemas.openxmlformats.org/spreadsheetml/2006/main">
  <c r="R56" i="22" l="1"/>
  <c r="R55" i="22"/>
  <c r="R54" i="22"/>
  <c r="H88" i="22" l="1"/>
  <c r="H87" i="22" s="1"/>
  <c r="H77" i="22"/>
  <c r="L74" i="22"/>
  <c r="F74" i="22"/>
  <c r="L72" i="22"/>
  <c r="F72" i="22"/>
  <c r="J72" i="22" s="1"/>
  <c r="H69" i="22"/>
  <c r="H83" i="22" s="1"/>
  <c r="H62" i="22"/>
  <c r="H64" i="22"/>
  <c r="H54" i="22"/>
  <c r="H65" i="22" s="1"/>
  <c r="H98" i="22" s="1"/>
  <c r="L34" i="22"/>
  <c r="F34" i="22"/>
  <c r="Q34" i="22" s="1"/>
  <c r="H36" i="22"/>
  <c r="H17" i="22"/>
  <c r="M74" i="22" l="1"/>
  <c r="R74" i="22"/>
  <c r="H63" i="22"/>
  <c r="H60" i="22" s="1"/>
  <c r="J34" i="22"/>
  <c r="J74" i="22"/>
  <c r="H97" i="22"/>
  <c r="H96" i="22" s="1"/>
  <c r="M72" i="22"/>
  <c r="H91" i="22"/>
  <c r="M34" i="22"/>
  <c r="H21" i="22"/>
  <c r="L20" i="22"/>
  <c r="F20" i="22"/>
  <c r="Q74" i="22"/>
  <c r="Q72" i="22"/>
  <c r="P9" i="22"/>
  <c r="H95" i="22" l="1"/>
  <c r="Q20" i="22"/>
  <c r="M20" i="22"/>
  <c r="J20" i="22"/>
  <c r="L82" i="22"/>
  <c r="L81" i="22"/>
  <c r="L80" i="22"/>
  <c r="L79" i="22"/>
  <c r="L78" i="22"/>
  <c r="L76" i="22"/>
  <c r="L75" i="22"/>
  <c r="L73" i="22"/>
  <c r="L48" i="22"/>
  <c r="L47" i="22"/>
  <c r="L46" i="22"/>
  <c r="L45" i="22"/>
  <c r="L44" i="22"/>
  <c r="L43" i="22"/>
  <c r="L42" i="22"/>
  <c r="L41" i="22"/>
  <c r="L40" i="22"/>
  <c r="L39" i="22"/>
  <c r="L38" i="22"/>
  <c r="L37" i="22"/>
  <c r="L35" i="22"/>
  <c r="L33" i="22"/>
  <c r="L32" i="22"/>
  <c r="L31" i="22"/>
  <c r="L30" i="22"/>
  <c r="L29" i="22"/>
  <c r="L28" i="22"/>
  <c r="L27" i="22"/>
  <c r="L26" i="22"/>
  <c r="L25" i="22"/>
  <c r="L24" i="22"/>
  <c r="L23" i="22"/>
  <c r="L22" i="22"/>
  <c r="L19" i="22"/>
  <c r="L18" i="22"/>
  <c r="L16" i="22"/>
  <c r="L15" i="22"/>
  <c r="L13" i="22"/>
  <c r="L12" i="22"/>
  <c r="L11" i="22"/>
  <c r="L10" i="22"/>
  <c r="L8" i="22"/>
  <c r="L7" i="22"/>
  <c r="L70" i="22"/>
  <c r="H14" i="22"/>
  <c r="H9" i="22"/>
  <c r="F89" i="22"/>
  <c r="F86" i="22"/>
  <c r="F85" i="22"/>
  <c r="F84" i="22"/>
  <c r="F82" i="22"/>
  <c r="F81" i="22"/>
  <c r="F80" i="22"/>
  <c r="F79" i="22"/>
  <c r="F78" i="22"/>
  <c r="F76" i="22"/>
  <c r="Q76" i="22" s="1"/>
  <c r="F75" i="22"/>
  <c r="Q75" i="22" s="1"/>
  <c r="F73" i="22"/>
  <c r="F71" i="22"/>
  <c r="F70" i="22"/>
  <c r="F58" i="22"/>
  <c r="F57" i="22"/>
  <c r="F56" i="22"/>
  <c r="F55" i="22"/>
  <c r="F53" i="22"/>
  <c r="F52" i="22"/>
  <c r="F51" i="22"/>
  <c r="F50" i="22"/>
  <c r="F48" i="22"/>
  <c r="F47" i="22"/>
  <c r="F46" i="22"/>
  <c r="F45" i="22"/>
  <c r="F44" i="22"/>
  <c r="F43" i="22"/>
  <c r="F42" i="22"/>
  <c r="F41" i="22"/>
  <c r="F40" i="22"/>
  <c r="F39" i="22"/>
  <c r="F38" i="22"/>
  <c r="F37" i="22"/>
  <c r="F35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19" i="22"/>
  <c r="F18" i="22"/>
  <c r="F16" i="22"/>
  <c r="F15" i="22"/>
  <c r="F13" i="22"/>
  <c r="F12" i="22"/>
  <c r="R12" i="22" s="1"/>
  <c r="F11" i="22"/>
  <c r="R11" i="22" s="1"/>
  <c r="F10" i="22"/>
  <c r="F8" i="22"/>
  <c r="F7" i="22"/>
  <c r="H49" i="22" l="1"/>
  <c r="R10" i="22"/>
  <c r="N10" i="22"/>
  <c r="N43" i="22"/>
  <c r="H93" i="22" l="1"/>
  <c r="H100" i="22" s="1"/>
  <c r="H67" i="22"/>
  <c r="L85" i="22"/>
  <c r="L88" i="22" s="1"/>
  <c r="L58" i="22"/>
  <c r="L57" i="22"/>
  <c r="L56" i="22"/>
  <c r="L55" i="22"/>
  <c r="L53" i="22"/>
  <c r="L52" i="22"/>
  <c r="L51" i="22"/>
  <c r="L50" i="22"/>
  <c r="I9" i="22" l="1"/>
  <c r="G9" i="22"/>
  <c r="F9" i="22" s="1"/>
  <c r="D9" i="22"/>
  <c r="E9" i="22"/>
  <c r="L9" i="22" s="1"/>
  <c r="O18" i="22"/>
  <c r="O19" i="22"/>
  <c r="E64" i="22" l="1"/>
  <c r="Q18" i="22"/>
  <c r="Q19" i="22"/>
  <c r="N18" i="22"/>
  <c r="M18" i="22"/>
  <c r="N19" i="22"/>
  <c r="M19" i="22"/>
  <c r="J18" i="22"/>
  <c r="K18" i="22"/>
  <c r="J19" i="22"/>
  <c r="K19" i="22"/>
  <c r="E17" i="22"/>
  <c r="L17" i="22" s="1"/>
  <c r="D17" i="22"/>
  <c r="I17" i="22"/>
  <c r="G17" i="22"/>
  <c r="F17" i="22" s="1"/>
  <c r="E36" i="22"/>
  <c r="L36" i="22" s="1"/>
  <c r="D36" i="22"/>
  <c r="P88" i="22"/>
  <c r="P87" i="22" s="1"/>
  <c r="P77" i="22"/>
  <c r="P69" i="22"/>
  <c r="P83" i="22" s="1"/>
  <c r="P54" i="22"/>
  <c r="P65" i="22" s="1"/>
  <c r="P36" i="22"/>
  <c r="P21" i="22"/>
  <c r="P14" i="22"/>
  <c r="P49" i="22" s="1"/>
  <c r="U7" i="22"/>
  <c r="V7" i="22"/>
  <c r="P93" i="22" l="1"/>
  <c r="P91" i="22"/>
  <c r="G62" i="22" l="1"/>
  <c r="F62" i="22" s="1"/>
  <c r="P64" i="22"/>
  <c r="P97" i="22" s="1"/>
  <c r="I64" i="22"/>
  <c r="G64" i="22"/>
  <c r="F64" i="22" s="1"/>
  <c r="D64" i="22"/>
  <c r="A51" i="22"/>
  <c r="L64" i="22" l="1"/>
  <c r="L87" i="22"/>
  <c r="L69" i="22"/>
  <c r="L83" i="22" s="1"/>
  <c r="O22" i="22"/>
  <c r="O10" i="22"/>
  <c r="K10" i="22" l="1"/>
  <c r="L62" i="22"/>
  <c r="L77" i="22"/>
  <c r="M10" i="22"/>
  <c r="L97" i="22"/>
  <c r="J10" i="22"/>
  <c r="L91" i="22" l="1"/>
  <c r="Q10" i="22" l="1"/>
  <c r="O35" i="22" l="1"/>
  <c r="Q35" i="22"/>
  <c r="R35" i="22"/>
  <c r="J35" i="22"/>
  <c r="K35" i="22"/>
  <c r="N35" i="22"/>
  <c r="M35" i="22"/>
  <c r="O9" i="22"/>
  <c r="P62" i="22" l="1"/>
  <c r="P98" i="22"/>
  <c r="P96" i="22" s="1"/>
  <c r="P63" i="22" l="1"/>
  <c r="P60" i="22" s="1"/>
  <c r="P95" i="22" s="1"/>
  <c r="P100" i="22" s="1"/>
  <c r="P67" i="22" l="1"/>
  <c r="I21" i="22"/>
  <c r="G21" i="22"/>
  <c r="F21" i="22" s="1"/>
  <c r="I88" i="22"/>
  <c r="I87" i="22" s="1"/>
  <c r="G88" i="22"/>
  <c r="E88" i="22"/>
  <c r="E87" i="22" s="1"/>
  <c r="I62" i="22"/>
  <c r="E62" i="22"/>
  <c r="I54" i="22"/>
  <c r="I65" i="22" s="1"/>
  <c r="G54" i="22"/>
  <c r="E54" i="22"/>
  <c r="E21" i="22"/>
  <c r="L21" i="22" s="1"/>
  <c r="E14" i="22"/>
  <c r="L14" i="22" s="1"/>
  <c r="G65" i="22" l="1"/>
  <c r="F65" i="22" s="1"/>
  <c r="F54" i="22"/>
  <c r="G87" i="22"/>
  <c r="F87" i="22" s="1"/>
  <c r="F88" i="22"/>
  <c r="L54" i="22"/>
  <c r="L65" i="22" s="1"/>
  <c r="L98" i="22" s="1"/>
  <c r="L96" i="22" s="1"/>
  <c r="E65" i="22"/>
  <c r="E49" i="22"/>
  <c r="L110" i="22" s="1"/>
  <c r="O54" i="22"/>
  <c r="G97" i="22"/>
  <c r="F97" i="22" s="1"/>
  <c r="I97" i="22"/>
  <c r="L63" i="22" l="1"/>
  <c r="L60" i="22" s="1"/>
  <c r="L95" i="22" s="1"/>
  <c r="D54" i="22"/>
  <c r="D65" i="22" s="1"/>
  <c r="E63" i="22" l="1"/>
  <c r="E60" i="22" s="1"/>
  <c r="E67" i="22" s="1"/>
  <c r="D21" i="22"/>
  <c r="I63" i="22" l="1"/>
  <c r="I60" i="22" s="1"/>
  <c r="I95" i="22" s="1"/>
  <c r="I98" i="22"/>
  <c r="I96" i="22" s="1"/>
  <c r="G63" i="22"/>
  <c r="G98" i="22"/>
  <c r="G60" i="22" l="1"/>
  <c r="F63" i="22"/>
  <c r="G96" i="22"/>
  <c r="F96" i="22" s="1"/>
  <c r="F98" i="22"/>
  <c r="G95" i="22"/>
  <c r="F95" i="22" s="1"/>
  <c r="F60" i="22"/>
  <c r="T91" i="22"/>
  <c r="S21" i="22"/>
  <c r="S15" i="22"/>
  <c r="D88" i="22" l="1"/>
  <c r="D87" i="22" s="1"/>
  <c r="O85" i="22"/>
  <c r="O82" i="22"/>
  <c r="O81" i="22"/>
  <c r="I77" i="22"/>
  <c r="G77" i="22"/>
  <c r="F77" i="22" s="1"/>
  <c r="D77" i="22"/>
  <c r="O73" i="22"/>
  <c r="A76" i="22"/>
  <c r="A77" i="22" s="1"/>
  <c r="R71" i="22"/>
  <c r="O70" i="22"/>
  <c r="I69" i="22"/>
  <c r="I83" i="22" s="1"/>
  <c r="G69" i="22"/>
  <c r="D69" i="22"/>
  <c r="D83" i="22" s="1"/>
  <c r="D62" i="22"/>
  <c r="O57" i="22"/>
  <c r="O56" i="22"/>
  <c r="O55" i="22"/>
  <c r="T54" i="22"/>
  <c r="O52" i="22"/>
  <c r="A52" i="22"/>
  <c r="A53" i="22" s="1"/>
  <c r="O48" i="22"/>
  <c r="O47" i="22"/>
  <c r="O46" i="22"/>
  <c r="O45" i="22"/>
  <c r="O44" i="22"/>
  <c r="O42" i="22"/>
  <c r="A42" i="22"/>
  <c r="A43" i="22" s="1"/>
  <c r="A44" i="22" s="1"/>
  <c r="A45" i="22" s="1"/>
  <c r="A46" i="22" s="1"/>
  <c r="A47" i="22" s="1"/>
  <c r="A48" i="22" s="1"/>
  <c r="O41" i="22"/>
  <c r="O40" i="22"/>
  <c r="O39" i="22"/>
  <c r="O38" i="22"/>
  <c r="O37" i="22"/>
  <c r="I36" i="22"/>
  <c r="G36" i="22"/>
  <c r="O33" i="22"/>
  <c r="O32" i="22"/>
  <c r="O31" i="22"/>
  <c r="O28" i="22"/>
  <c r="A28" i="22"/>
  <c r="A29" i="22" s="1"/>
  <c r="A30" i="22" s="1"/>
  <c r="A31" i="22" s="1"/>
  <c r="A32" i="22" s="1"/>
  <c r="A33" i="22" s="1"/>
  <c r="A34" i="22" s="1"/>
  <c r="A35" i="22" s="1"/>
  <c r="A36" i="22" s="1"/>
  <c r="O26" i="22"/>
  <c r="O25" i="22"/>
  <c r="O24" i="22"/>
  <c r="O23" i="22"/>
  <c r="O21" i="22"/>
  <c r="O17" i="22"/>
  <c r="O16" i="22"/>
  <c r="O15" i="22"/>
  <c r="I14" i="22"/>
  <c r="G14" i="22"/>
  <c r="F14" i="22" s="1"/>
  <c r="D14" i="22"/>
  <c r="D49" i="22" s="1"/>
  <c r="O12" i="22"/>
  <c r="O11" i="22"/>
  <c r="U8" i="22"/>
  <c r="V8" i="22" s="1"/>
  <c r="O8" i="22"/>
  <c r="A8" i="22"/>
  <c r="O7" i="22"/>
  <c r="C5" i="22"/>
  <c r="D5" i="22" s="1"/>
  <c r="F36" i="22" l="1"/>
  <c r="O36" i="22" s="1"/>
  <c r="I49" i="22"/>
  <c r="J5" i="22"/>
  <c r="K5" i="22" s="1"/>
  <c r="L5" i="22" s="1"/>
  <c r="M5" i="22" s="1"/>
  <c r="N5" i="22" s="1"/>
  <c r="P5" i="22" s="1"/>
  <c r="Q5" i="22" s="1"/>
  <c r="R5" i="22" s="1"/>
  <c r="F5" i="22"/>
  <c r="G5" i="22" s="1"/>
  <c r="H5" i="22" s="1"/>
  <c r="G83" i="22"/>
  <c r="F83" i="22" s="1"/>
  <c r="F69" i="22"/>
  <c r="G49" i="22"/>
  <c r="F49" i="22" s="1"/>
  <c r="O49" i="22" s="1"/>
  <c r="R13" i="22"/>
  <c r="O13" i="22"/>
  <c r="N50" i="22"/>
  <c r="O50" i="22"/>
  <c r="O27" i="22"/>
  <c r="R27" i="22"/>
  <c r="S27" i="22" s="1"/>
  <c r="K29" i="22"/>
  <c r="O29" i="22"/>
  <c r="O30" i="22"/>
  <c r="R30" i="22"/>
  <c r="O43" i="22"/>
  <c r="K43" i="22"/>
  <c r="R76" i="22"/>
  <c r="O76" i="22"/>
  <c r="R53" i="22"/>
  <c r="O53" i="22"/>
  <c r="R17" i="22"/>
  <c r="K15" i="22"/>
  <c r="K16" i="22"/>
  <c r="Q7" i="22"/>
  <c r="R7" i="22"/>
  <c r="K30" i="22"/>
  <c r="R37" i="22"/>
  <c r="S37" i="22" s="1"/>
  <c r="K42" i="22"/>
  <c r="R8" i="22"/>
  <c r="K26" i="22"/>
  <c r="Q43" i="22"/>
  <c r="Q55" i="22"/>
  <c r="J73" i="22"/>
  <c r="O14" i="22"/>
  <c r="J41" i="22"/>
  <c r="K52" i="22"/>
  <c r="Q70" i="22"/>
  <c r="J80" i="22"/>
  <c r="R24" i="22"/>
  <c r="S24" i="22" s="1"/>
  <c r="K13" i="22"/>
  <c r="K39" i="22"/>
  <c r="Q44" i="22"/>
  <c r="K50" i="22"/>
  <c r="J56" i="22"/>
  <c r="J53" i="22"/>
  <c r="J81" i="22"/>
  <c r="D93" i="22"/>
  <c r="L49" i="22"/>
  <c r="K27" i="22"/>
  <c r="R33" i="22"/>
  <c r="J51" i="22"/>
  <c r="Q57" i="22"/>
  <c r="J76" i="22"/>
  <c r="D97" i="22"/>
  <c r="M73" i="22"/>
  <c r="I91" i="22"/>
  <c r="M7" i="22"/>
  <c r="J7" i="22"/>
  <c r="N85" i="22"/>
  <c r="J9" i="22"/>
  <c r="M41" i="22"/>
  <c r="J71" i="22"/>
  <c r="M71" i="22"/>
  <c r="Q71" i="22"/>
  <c r="M80" i="22"/>
  <c r="M82" i="22"/>
  <c r="K24" i="22"/>
  <c r="R73" i="22"/>
  <c r="N25" i="22"/>
  <c r="N47" i="22"/>
  <c r="R50" i="22"/>
  <c r="N7" i="22"/>
  <c r="Q24" i="22"/>
  <c r="U26" i="22"/>
  <c r="N33" i="22"/>
  <c r="M13" i="22"/>
  <c r="M24" i="22"/>
  <c r="K25" i="22"/>
  <c r="R70" i="22"/>
  <c r="K73" i="22"/>
  <c r="J24" i="22"/>
  <c r="M27" i="22"/>
  <c r="M30" i="22"/>
  <c r="Q73" i="22"/>
  <c r="M51" i="22"/>
  <c r="J55" i="22"/>
  <c r="R41" i="22"/>
  <c r="N44" i="22"/>
  <c r="Q52" i="22"/>
  <c r="K55" i="22"/>
  <c r="J13" i="22"/>
  <c r="M31" i="22"/>
  <c r="M55" i="22"/>
  <c r="Q13" i="22"/>
  <c r="R26" i="22"/>
  <c r="N29" i="22"/>
  <c r="N39" i="22"/>
  <c r="K41" i="22"/>
  <c r="J28" i="22"/>
  <c r="R28" i="22"/>
  <c r="J38" i="22"/>
  <c r="M40" i="22"/>
  <c r="J43" i="22"/>
  <c r="R52" i="22"/>
  <c r="M12" i="22"/>
  <c r="J37" i="22"/>
  <c r="J26" i="22"/>
  <c r="K37" i="22"/>
  <c r="J45" i="22"/>
  <c r="N55" i="22"/>
  <c r="M56" i="22"/>
  <c r="T15" i="22"/>
  <c r="M28" i="22"/>
  <c r="N31" i="22"/>
  <c r="N37" i="22"/>
  <c r="M38" i="22"/>
  <c r="R42" i="22"/>
  <c r="S42" i="22" s="1"/>
  <c r="N45" i="22"/>
  <c r="M52" i="22"/>
  <c r="N56" i="22"/>
  <c r="E69" i="22"/>
  <c r="E83" i="22" s="1"/>
  <c r="L112" i="22" s="1"/>
  <c r="J78" i="22"/>
  <c r="N80" i="22"/>
  <c r="M81" i="22"/>
  <c r="J52" i="22"/>
  <c r="Q42" i="22"/>
  <c r="N48" i="22"/>
  <c r="N22" i="22"/>
  <c r="T21" i="22"/>
  <c r="N26" i="22"/>
  <c r="N28" i="22"/>
  <c r="M33" i="22"/>
  <c r="N38" i="22"/>
  <c r="M43" i="22"/>
  <c r="N52" i="22"/>
  <c r="Q80" i="22"/>
  <c r="Q38" i="22"/>
  <c r="Q28" i="22"/>
  <c r="R38" i="22"/>
  <c r="S38" i="22" s="1"/>
  <c r="J42" i="22"/>
  <c r="M17" i="22"/>
  <c r="N23" i="22"/>
  <c r="K38" i="22"/>
  <c r="Q78" i="22"/>
  <c r="J82" i="22"/>
  <c r="M11" i="22"/>
  <c r="N11" i="22"/>
  <c r="W49" i="22"/>
  <c r="M42" i="22"/>
  <c r="N42" i="22"/>
  <c r="N16" i="22"/>
  <c r="M16" i="22"/>
  <c r="K36" i="22"/>
  <c r="J36" i="22"/>
  <c r="R77" i="22"/>
  <c r="K77" i="22"/>
  <c r="J77" i="22"/>
  <c r="Q77" i="22"/>
  <c r="N46" i="22"/>
  <c r="J21" i="22"/>
  <c r="Q21" i="22"/>
  <c r="K21" i="22"/>
  <c r="R21" i="22"/>
  <c r="M15" i="22"/>
  <c r="N15" i="22"/>
  <c r="T49" i="22"/>
  <c r="U47" i="22"/>
  <c r="R32" i="22"/>
  <c r="Q12" i="22"/>
  <c r="Q17" i="22"/>
  <c r="K12" i="22"/>
  <c r="R31" i="22"/>
  <c r="S31" i="22" s="1"/>
  <c r="M39" i="22"/>
  <c r="J8" i="22"/>
  <c r="Q8" i="22"/>
  <c r="J11" i="22"/>
  <c r="Q11" i="22"/>
  <c r="N13" i="22"/>
  <c r="Q15" i="22"/>
  <c r="J16" i="22"/>
  <c r="Q23" i="22"/>
  <c r="U24" i="22"/>
  <c r="K31" i="22"/>
  <c r="M32" i="22"/>
  <c r="J33" i="22"/>
  <c r="K40" i="22"/>
  <c r="J44" i="22"/>
  <c r="M47" i="22"/>
  <c r="Q47" i="22"/>
  <c r="J48" i="22"/>
  <c r="M57" i="22"/>
  <c r="N57" i="22"/>
  <c r="J57" i="22"/>
  <c r="N12" i="22"/>
  <c r="N17" i="22"/>
  <c r="K23" i="22"/>
  <c r="N24" i="22"/>
  <c r="M26" i="22"/>
  <c r="Q26" i="22"/>
  <c r="Q29" i="22"/>
  <c r="J29" i="22"/>
  <c r="Q39" i="22"/>
  <c r="J39" i="22"/>
  <c r="R39" i="22"/>
  <c r="N40" i="22"/>
  <c r="M44" i="22"/>
  <c r="M48" i="22"/>
  <c r="M53" i="22"/>
  <c r="N73" i="22"/>
  <c r="Q32" i="22"/>
  <c r="J32" i="22"/>
  <c r="J12" i="22"/>
  <c r="R22" i="22"/>
  <c r="K22" i="22"/>
  <c r="J30" i="22"/>
  <c r="K32" i="22"/>
  <c r="Q40" i="22"/>
  <c r="M45" i="22"/>
  <c r="R46" i="22"/>
  <c r="K46" i="22"/>
  <c r="Q46" i="22"/>
  <c r="Q53" i="22"/>
  <c r="O64" i="22"/>
  <c r="Q79" i="22"/>
  <c r="M79" i="22"/>
  <c r="J79" i="22"/>
  <c r="M25" i="22"/>
  <c r="J22" i="22"/>
  <c r="O58" i="22"/>
  <c r="M62" i="22"/>
  <c r="Q62" i="22"/>
  <c r="J62" i="22"/>
  <c r="Q30" i="22"/>
  <c r="J17" i="22"/>
  <c r="K17" i="22"/>
  <c r="M21" i="22"/>
  <c r="M29" i="22"/>
  <c r="R40" i="22"/>
  <c r="J46" i="22"/>
  <c r="K7" i="22"/>
  <c r="Q16" i="22"/>
  <c r="Q22" i="22"/>
  <c r="Q31" i="22"/>
  <c r="J31" i="22"/>
  <c r="J40" i="22"/>
  <c r="Q48" i="22"/>
  <c r="N53" i="22"/>
  <c r="K53" i="22"/>
  <c r="J15" i="22"/>
  <c r="N27" i="22"/>
  <c r="Q27" i="22"/>
  <c r="Q33" i="22"/>
  <c r="M70" i="22"/>
  <c r="J70" i="22"/>
  <c r="K70" i="22"/>
  <c r="D91" i="22"/>
  <c r="M22" i="22"/>
  <c r="J23" i="22"/>
  <c r="R23" i="22"/>
  <c r="Q25" i="22"/>
  <c r="J25" i="22"/>
  <c r="R25" i="22"/>
  <c r="J27" i="22"/>
  <c r="N30" i="22"/>
  <c r="N32" i="22"/>
  <c r="K33" i="22"/>
  <c r="Q37" i="22"/>
  <c r="N41" i="22"/>
  <c r="Q41" i="22"/>
  <c r="R45" i="22"/>
  <c r="K45" i="22"/>
  <c r="Q45" i="22"/>
  <c r="M46" i="22"/>
  <c r="J47" i="22"/>
  <c r="M50" i="22"/>
  <c r="Q50" i="22"/>
  <c r="J50" i="22"/>
  <c r="Q51" i="22"/>
  <c r="K57" i="22"/>
  <c r="N70" i="22"/>
  <c r="J75" i="22"/>
  <c r="M75" i="22"/>
  <c r="N75" i="22"/>
  <c r="R79" i="22"/>
  <c r="N77" i="22"/>
  <c r="M78" i="22"/>
  <c r="R81" i="22"/>
  <c r="K81" i="22"/>
  <c r="N81" i="22"/>
  <c r="Q81" i="22"/>
  <c r="E77" i="22"/>
  <c r="O77" i="22" s="1"/>
  <c r="K56" i="22"/>
  <c r="Q56" i="22"/>
  <c r="O88" i="22"/>
  <c r="E97" i="22"/>
  <c r="K76" i="22"/>
  <c r="M85" i="22"/>
  <c r="Q85" i="22"/>
  <c r="J85" i="22"/>
  <c r="R82" i="22"/>
  <c r="K82" i="22"/>
  <c r="N82" i="22"/>
  <c r="Q82" i="22"/>
  <c r="Q36" i="22" l="1"/>
  <c r="R36" i="22"/>
  <c r="M36" i="22"/>
  <c r="G91" i="22"/>
  <c r="F91" i="22" s="1"/>
  <c r="O69" i="22"/>
  <c r="J14" i="22"/>
  <c r="R14" i="22"/>
  <c r="K14" i="22"/>
  <c r="N14" i="22"/>
  <c r="Q14" i="22"/>
  <c r="M14" i="22"/>
  <c r="L93" i="22"/>
  <c r="L67" i="22"/>
  <c r="G67" i="22"/>
  <c r="F67" i="22" s="1"/>
  <c r="R9" i="22"/>
  <c r="M9" i="22"/>
  <c r="Q9" i="22"/>
  <c r="G93" i="22"/>
  <c r="K9" i="22"/>
  <c r="I67" i="22"/>
  <c r="I93" i="22"/>
  <c r="I100" i="22" s="1"/>
  <c r="I110" i="22" s="1"/>
  <c r="M23" i="22"/>
  <c r="N36" i="22"/>
  <c r="M37" i="22"/>
  <c r="J88" i="22"/>
  <c r="M88" i="22"/>
  <c r="Q88" i="22"/>
  <c r="N88" i="22"/>
  <c r="D98" i="22"/>
  <c r="D96" i="22" s="1"/>
  <c r="D63" i="22"/>
  <c r="D60" i="22" s="1"/>
  <c r="N58" i="22"/>
  <c r="J58" i="22"/>
  <c r="M58" i="22"/>
  <c r="K58" i="22"/>
  <c r="Q58" i="22"/>
  <c r="N21" i="22"/>
  <c r="N9" i="22"/>
  <c r="M77" i="22"/>
  <c r="T67" i="22"/>
  <c r="K54" i="22"/>
  <c r="N54" i="22"/>
  <c r="Q54" i="22"/>
  <c r="J54" i="22"/>
  <c r="M54" i="22"/>
  <c r="N64" i="22"/>
  <c r="M64" i="22"/>
  <c r="K64" i="22"/>
  <c r="J64" i="22"/>
  <c r="Q64" i="22"/>
  <c r="R64" i="22"/>
  <c r="Q49" i="22"/>
  <c r="J49" i="22"/>
  <c r="T47" i="22"/>
  <c r="V47" i="22" s="1"/>
  <c r="R49" i="22"/>
  <c r="K49" i="22"/>
  <c r="T100" i="22"/>
  <c r="O97" i="22"/>
  <c r="M8" i="22"/>
  <c r="N8" i="22"/>
  <c r="M49" i="22"/>
  <c r="Q69" i="22"/>
  <c r="K69" i="22"/>
  <c r="N69" i="22"/>
  <c r="R69" i="22"/>
  <c r="J69" i="22"/>
  <c r="M69" i="22"/>
  <c r="O83" i="22"/>
  <c r="O87" i="22"/>
  <c r="M89" i="22"/>
  <c r="M76" i="22"/>
  <c r="N76" i="22"/>
  <c r="G100" i="22" l="1"/>
  <c r="F100" i="22" s="1"/>
  <c r="F93" i="22"/>
  <c r="K83" i="22"/>
  <c r="L100" i="22"/>
  <c r="L114" i="22"/>
  <c r="L115" i="22" s="1"/>
  <c r="L113" i="22"/>
  <c r="Q89" i="22"/>
  <c r="J89" i="22"/>
  <c r="M97" i="22"/>
  <c r="J97" i="22"/>
  <c r="N97" i="22"/>
  <c r="R97" i="22"/>
  <c r="Q97" i="22"/>
  <c r="K97" i="22"/>
  <c r="D95" i="22"/>
  <c r="D100" i="22" s="1"/>
  <c r="D110" i="22" s="1"/>
  <c r="D67" i="22"/>
  <c r="L111" i="22"/>
  <c r="E93" i="22"/>
  <c r="J87" i="22"/>
  <c r="M87" i="22"/>
  <c r="N87" i="22"/>
  <c r="Q87" i="22"/>
  <c r="R83" i="22"/>
  <c r="J83" i="22"/>
  <c r="M83" i="22"/>
  <c r="Q83" i="22"/>
  <c r="N83" i="22"/>
  <c r="O65" i="22"/>
  <c r="N49" i="22"/>
  <c r="W67" i="22"/>
  <c r="O93" i="22" l="1"/>
  <c r="J93" i="22"/>
  <c r="Q93" i="22"/>
  <c r="R93" i="22"/>
  <c r="K93" i="22"/>
  <c r="N93" i="22"/>
  <c r="M93" i="22"/>
  <c r="E98" i="22"/>
  <c r="E96" i="22" s="1"/>
  <c r="M98" i="22"/>
  <c r="J98" i="22"/>
  <c r="Q98" i="22"/>
  <c r="R98" i="22"/>
  <c r="K98" i="22"/>
  <c r="N98" i="22"/>
  <c r="O63" i="22"/>
  <c r="N65" i="22"/>
  <c r="Q65" i="22"/>
  <c r="J65" i="22"/>
  <c r="M65" i="22"/>
  <c r="R65" i="22"/>
  <c r="K65" i="22"/>
  <c r="O96" i="22"/>
  <c r="O98" i="22" l="1"/>
  <c r="O60" i="22"/>
  <c r="N63" i="22"/>
  <c r="R63" i="22"/>
  <c r="K63" i="22"/>
  <c r="Q63" i="22"/>
  <c r="M63" i="22"/>
  <c r="J63" i="22"/>
  <c r="E95" i="22"/>
  <c r="E100" i="22" s="1"/>
  <c r="E110" i="22" s="1"/>
  <c r="E91" i="22"/>
  <c r="R91" i="22"/>
  <c r="K91" i="22"/>
  <c r="M91" i="22"/>
  <c r="Q91" i="22"/>
  <c r="J91" i="22"/>
  <c r="N91" i="22"/>
  <c r="M96" i="22"/>
  <c r="J96" i="22"/>
  <c r="R96" i="22"/>
  <c r="K96" i="22"/>
  <c r="N96" i="22"/>
  <c r="Q96" i="22"/>
  <c r="O95" i="22" l="1"/>
  <c r="O91" i="22"/>
  <c r="K60" i="22"/>
  <c r="Q60" i="22"/>
  <c r="R60" i="22"/>
  <c r="M60" i="22"/>
  <c r="N60" i="22"/>
  <c r="J60" i="22"/>
  <c r="O100" i="22"/>
  <c r="O67" i="22"/>
  <c r="M95" i="22"/>
  <c r="J95" i="22"/>
  <c r="Q95" i="22"/>
  <c r="K95" i="22"/>
  <c r="N95" i="22"/>
  <c r="R95" i="22"/>
  <c r="M100" i="22" l="1"/>
  <c r="J100" i="22"/>
  <c r="Q100" i="22"/>
  <c r="F110" i="22"/>
  <c r="R100" i="22"/>
  <c r="N100" i="22"/>
  <c r="K100" i="22"/>
  <c r="M67" i="22"/>
  <c r="K67" i="22"/>
  <c r="N67" i="22"/>
  <c r="R67" i="22"/>
  <c r="Q67" i="22"/>
  <c r="J67" i="22"/>
</calcChain>
</file>

<file path=xl/sharedStrings.xml><?xml version="1.0" encoding="utf-8"?>
<sst xmlns="http://schemas.openxmlformats.org/spreadsheetml/2006/main" count="199" uniqueCount="188">
  <si>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</si>
  <si>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</si>
  <si>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</si>
  <si>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</si>
  <si>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</si>
  <si>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</si>
  <si>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</si>
  <si>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</si>
  <si>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</si>
  <si>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Всього власних та закріплених доходів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</si>
  <si>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</si>
  <si>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</si>
  <si>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</si>
  <si>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</si>
  <si>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</si>
  <si>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</si>
  <si>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</si>
  <si>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</si>
  <si>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</si>
  <si>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</si>
  <si>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</si>
  <si>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</si>
  <si>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</si>
  <si>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</si>
  <si>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</si>
  <si>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</si>
  <si>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</si>
  <si>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</si>
  <si>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і закріплені доходи</t>
  </si>
  <si>
    <t>ВСЬОГО ДОХОДІВ ЗАГАЛЬНОГО ФОНДУ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</si>
  <si>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</si>
  <si>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</si>
  <si>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</si>
  <si>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</si>
  <si>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</si>
  <si>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</si>
  <si>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</si>
  <si>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</si>
  <si>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</si>
  <si>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</si>
  <si>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</si>
  <si>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</si>
  <si>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</si>
  <si>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</si>
  <si>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</si>
  <si>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</si>
  <si>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</si>
  <si>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</si>
  <si>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</si>
  <si>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</si>
  <si>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</si>
  <si>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</si>
  <si>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</si>
  <si>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</si>
  <si>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</si>
  <si>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</si>
  <si>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</si>
  <si>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</si>
  <si>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</si>
  <si>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</si>
  <si>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</si>
  <si>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</si>
  <si>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</si>
  <si>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</si>
  <si>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</si>
  <si>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Податок та збір на доходи фізичних осіб</t>
  </si>
  <si>
    <t>Кошти від продажу землі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</si>
  <si>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</si>
  <si>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</si>
  <si>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</si>
  <si>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</si>
  <si>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</si>
  <si>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</si>
  <si>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</si>
  <si>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</si>
  <si>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</si>
  <si>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</si>
  <si>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</si>
  <si>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</si>
  <si>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</si>
  <si>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</si>
  <si>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</si>
  <si>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</si>
  <si>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</si>
  <si>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14021900</t>
  </si>
  <si>
    <t>14031900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</si>
  <si>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</si>
  <si>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</si>
  <si>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</si>
  <si>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</si>
  <si>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</si>
  <si>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</si>
  <si>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</si>
  <si>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</si>
  <si>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</si>
  <si>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</si>
  <si>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</si>
  <si>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</si>
  <si>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</si>
  <si>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</si>
  <si>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</si>
  <si>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</si>
  <si>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</si>
  <si>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</si>
  <si>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</si>
  <si>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</si>
  <si>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</si>
  <si>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</si>
  <si>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</si>
  <si>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</si>
  <si>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</si>
  <si>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</si>
  <si>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</si>
  <si>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</si>
  <si>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</si>
  <si>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</si>
  <si>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</si>
  <si>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</si>
  <si>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</si>
  <si>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</si>
  <si>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4.3.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</si>
  <si>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</si>
  <si>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</si>
  <si>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r>
      <rPr>
        <b/>
        <u/>
        <sz val="15"/>
        <rFont val="Times New Roman"/>
        <family val="1"/>
        <charset val="204"/>
      </rPr>
      <t>Освітня субвенція з державного бюджету</t>
    </r>
    <r>
      <rPr>
        <sz val="15"/>
        <rFont val="Times New Roman"/>
        <family val="1"/>
        <charset val="204"/>
      </rPr>
      <t xml:space="preserve"> місцевим бюджетам</t>
    </r>
  </si>
  <si>
    <r>
      <t xml:space="preserve">Субвенція з державного бюджету місцевим бюджетам </t>
    </r>
    <r>
      <rPr>
        <b/>
        <u/>
        <sz val="15"/>
        <rFont val="Times New Roman"/>
        <family val="1"/>
        <charset val="204"/>
      </rPr>
      <t>на реформуваннярегіональних систем охорони здоров’я для здійснення заходів з виконання спільного з Міжнародним банком реконструкції та розвитку</t>
    </r>
    <r>
      <rPr>
        <sz val="15"/>
        <rFont val="Times New Roman"/>
        <family val="1"/>
        <charset val="204"/>
      </rPr>
      <t xml:space="preserve"> проекту «Поліпшення охорони здоров’я на службі у людей»</t>
    </r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</si>
  <si>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</si>
  <si>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</si>
  <si>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</si>
  <si>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Плата за гарантії, надані Верховною Радою Автономної Республіки Крим, міськими та обласними радами</t>
  </si>
  <si>
    <t>5.1.</t>
  </si>
  <si>
    <t>5.2.</t>
  </si>
  <si>
    <t>5.3.</t>
  </si>
  <si>
    <t>5.4.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</si>
  <si>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</si>
  <si>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</si>
  <si>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</si>
  <si>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</si>
  <si>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</si>
  <si>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</si>
  <si>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</si>
  <si>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</si>
  <si>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Бюджет 
на 2023 рік</t>
  </si>
  <si>
    <t>Уточнений бюджет на 2023 рік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</si>
  <si>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</si>
  <si>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</si>
  <si>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лютий</t>
  </si>
  <si>
    <t>% виконання до плану на 2023р. (норма 16,7%)</t>
  </si>
  <si>
    <t>Надійшло за січень - лютий 2023р.</t>
  </si>
  <si>
    <t>Надійшло за січень - лютий 2022р.</t>
  </si>
  <si>
    <t>Відхилення факту січня - лютого 2023р. від факту січня - лютого 2022р.</t>
  </si>
  <si>
    <t xml:space="preserve">Відхилення надходжень до бюджету на січень - лютий 2023 року (розрахунковий) </t>
  </si>
  <si>
    <t>План на січень - лютий 2023р. (розрахунковий)</t>
  </si>
  <si>
    <t>Відхилення надходжень до бюджету на січень - лютий 2023 року</t>
  </si>
  <si>
    <t xml:space="preserve">Місцеві податки, нараховані до 1 січня 2011 року   </t>
  </si>
  <si>
    <t>16012200</t>
  </si>
  <si>
    <t>4.3.1.</t>
  </si>
  <si>
    <t>4.3.2.</t>
  </si>
  <si>
    <t>6.1.</t>
  </si>
  <si>
    <t>6.2.</t>
  </si>
  <si>
    <t>6.3.</t>
  </si>
  <si>
    <t>6.4.</t>
  </si>
  <si>
    <t>6.5.</t>
  </si>
  <si>
    <t xml:space="preserve">Податок з власників наземних, водних транспортних засобів та інших самохідних машин і механізмів   </t>
  </si>
  <si>
    <t>12020900</t>
  </si>
  <si>
    <t xml:space="preserve">Інші збори за забруднення навколишнього природного середовища до Фонду охорони навколишнього природного середовища   </t>
  </si>
  <si>
    <t>19050200</t>
  </si>
  <si>
    <t>7.1.</t>
  </si>
  <si>
    <t>7.2.</t>
  </si>
  <si>
    <t>7.3.</t>
  </si>
  <si>
    <t>7.4.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</si>
  <si>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</si>
  <si>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</si>
  <si>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>16.1.</t>
  </si>
  <si>
    <t>16.2.</t>
  </si>
  <si>
    <t>16.3.</t>
  </si>
  <si>
    <t>16.4.</t>
  </si>
  <si>
    <t>План на січень - лютий 2023 року</t>
  </si>
  <si>
    <t>Аналіз виконання бюджету Вінницької міської територіальної громади за січень - лютий 2023 року (за оперативними даними)</t>
  </si>
  <si>
    <r>
      <rPr>
        <b/>
        <sz val="15"/>
        <rFont val="Times New Roman"/>
        <family val="1"/>
        <charset val="204"/>
      </rPr>
      <t>Дотація з місцевого бюджету</t>
    </r>
    <r>
      <rPr>
        <sz val="15"/>
        <rFont val="Times New Roman"/>
        <family val="1"/>
        <charset val="204"/>
      </rPr>
      <t xml:space="preserve">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  </r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</si>
  <si>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здійснення переданих видатків у сфері освіти за рахунок коштів освітньої субвенції</t>
    </r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</si>
  <si>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надання державної підтримки особам з особливими освітніми потребами</t>
    </r>
    <r>
      <rPr>
        <sz val="15"/>
        <rFont val="Times New Roman"/>
        <family val="1"/>
        <charset val="204"/>
      </rPr>
      <t xml:space="preserve"> за рахунок відповідної субвенції з державного бюджету</t>
    </r>
  </si>
  <si>
    <r>
      <rPr>
        <b/>
        <u/>
        <sz val="15"/>
        <rFont val="Times New Roman Cyr"/>
        <charset val="204"/>
      </rPr>
      <t xml:space="preserve">Інші субвенції </t>
    </r>
    <r>
      <rPr>
        <sz val="15"/>
        <rFont val="Times New Roman Cyr"/>
        <charset val="204"/>
      </rPr>
      <t>з місцевого бюджету</t>
    </r>
  </si>
  <si>
    <r>
      <t xml:space="preserve">* на відшкодування витрат </t>
    </r>
    <r>
      <rPr>
        <b/>
        <i/>
        <u/>
        <sz val="15"/>
        <rFont val="Times New Roman Cyr"/>
        <charset val="204"/>
      </rPr>
      <t>на поховання учасників бойових дій та осіб з інвалідністю внаслідок війни</t>
    </r>
  </si>
  <si>
    <r>
      <t xml:space="preserve">* на пільгове медичне обслуговування  громадян, які </t>
    </r>
    <r>
      <rPr>
        <b/>
        <i/>
        <u/>
        <sz val="15"/>
        <rFont val="Times New Roman Cyr"/>
        <charset val="204"/>
      </rPr>
      <t>постраждали внаслідок Чорнобильської катастрофи</t>
    </r>
  </si>
  <si>
    <r>
      <t>* на компенсаційні</t>
    </r>
    <r>
      <rPr>
        <b/>
        <i/>
        <u/>
        <sz val="15"/>
        <rFont val="Times New Roman Cyr"/>
        <charset val="204"/>
      </rPr>
      <t xml:space="preserve"> виплати особам з інвалідністю на бензин (пальне), ремонт, техобслуговування автотранспорту </t>
    </r>
    <r>
      <rPr>
        <i/>
        <sz val="15"/>
        <rFont val="Times New Roman Cyr"/>
        <charset val="204"/>
      </rPr>
      <t>та на транспортне обслуговування, встановлення телефонів особам з інвалідністю І та ІІ груп</t>
    </r>
  </si>
  <si>
    <r>
      <t xml:space="preserve">* для забезпечення витратними матеріалами (кардіовиробами) хворих області в </t>
    </r>
    <r>
      <rPr>
        <b/>
        <i/>
        <u/>
        <sz val="15"/>
        <rFont val="Times New Roman Cyr"/>
        <charset val="204"/>
      </rPr>
      <t>КНП "Вінницький регіональний клінічний лікувально-діагностичний центр серцево-судинної патології"</t>
    </r>
  </si>
  <si>
    <t>ВСЬОГО трансфертів:</t>
  </si>
  <si>
    <t>Директор департаменту фінансів                                                                                                                    Наталія ЛУЦЕНКО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</si>
</sst>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49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u/>
      <sz val="15"/>
      <name val="Times New Roman"/>
      <family val="1"/>
      <charset val="204"/>
    </font>
    <font>
      <i/>
      <sz val="14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b/>
      <u/>
      <sz val="15"/>
      <name val="Times New Roman Cyr"/>
      <charset val="204"/>
    </font>
    <font>
      <b/>
      <i/>
      <u/>
      <sz val="15"/>
      <name val="Times New Roman Cyr"/>
      <charset val="204"/>
    </font>
    <font>
      <b/>
      <sz val="2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5" fillId="0" borderId="0"/>
  </cellStyleXfs>
  <cellXfs count="200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49" fontId="14" fillId="0" borderId="1" xfId="1" applyNumberFormat="1" applyFont="1" applyFill="1" applyBorder="1" applyAlignment="1">
      <alignment horizontal="center" vertical="center"/>
    </xf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0" fontId="2" fillId="2" borderId="0" xfId="2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27" fillId="0" borderId="0" xfId="1" applyFont="1" applyFill="1" applyBorder="1"/>
    <xf numFmtId="0" fontId="12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 wrapText="1"/>
    </xf>
    <xf numFmtId="49" fontId="20" fillId="0" borderId="0" xfId="1" applyNumberFormat="1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left" vertical="center" wrapText="1"/>
    </xf>
    <xf numFmtId="0" fontId="28" fillId="0" borderId="1" xfId="1" applyFont="1" applyFill="1" applyBorder="1" applyAlignment="1">
      <alignment horizontal="center" vertical="center"/>
    </xf>
    <xf numFmtId="0" fontId="29" fillId="0" borderId="0" xfId="1" applyFont="1" applyFill="1" applyBorder="1"/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0" fontId="32" fillId="2" borderId="1" xfId="1" applyFont="1" applyFill="1" applyBorder="1" applyAlignment="1">
      <alignment horizontal="center" vertical="center"/>
    </xf>
    <xf numFmtId="2" fontId="33" fillId="2" borderId="1" xfId="1" applyNumberFormat="1" applyFont="1" applyFill="1" applyBorder="1" applyAlignment="1">
      <alignment horizontal="center" vertical="center" wrapText="1"/>
    </xf>
    <xf numFmtId="166" fontId="33" fillId="2" borderId="1" xfId="1" applyNumberFormat="1" applyFont="1" applyFill="1" applyBorder="1" applyAlignment="1">
      <alignment horizontal="center" vertical="center" wrapText="1"/>
    </xf>
    <xf numFmtId="0" fontId="32" fillId="2" borderId="0" xfId="1" applyFont="1" applyFill="1" applyBorder="1"/>
    <xf numFmtId="0" fontId="33" fillId="2" borderId="1" xfId="1" applyFont="1" applyFill="1" applyBorder="1" applyAlignment="1">
      <alignment horizontal="center" vertical="center" wrapText="1"/>
    </xf>
    <xf numFmtId="0" fontId="34" fillId="2" borderId="1" xfId="1" applyFont="1" applyFill="1" applyBorder="1" applyAlignment="1">
      <alignment horizontal="center" vertical="center"/>
    </xf>
    <xf numFmtId="49" fontId="33" fillId="2" borderId="1" xfId="1" applyNumberFormat="1" applyFont="1" applyFill="1" applyBorder="1" applyAlignment="1">
      <alignment horizontal="center" vertical="center" wrapText="1"/>
    </xf>
    <xf numFmtId="0" fontId="34" fillId="2" borderId="0" xfId="1" applyFont="1" applyFill="1" applyBorder="1"/>
    <xf numFmtId="49" fontId="33" fillId="0" borderId="1" xfId="1" applyNumberFormat="1" applyFont="1" applyFill="1" applyBorder="1" applyAlignment="1">
      <alignment horizontal="center" vertical="center" wrapText="1"/>
    </xf>
    <xf numFmtId="166" fontId="33" fillId="0" borderId="1" xfId="1" applyNumberFormat="1" applyFont="1" applyFill="1" applyBorder="1" applyAlignment="1">
      <alignment horizontal="center" vertical="center" wrapText="1"/>
    </xf>
    <xf numFmtId="0" fontId="32" fillId="0" borderId="0" xfId="1" applyFont="1" applyFill="1" applyBorder="1"/>
    <xf numFmtId="0" fontId="33" fillId="0" borderId="1" xfId="1" applyFont="1" applyFill="1" applyBorder="1" applyAlignment="1">
      <alignment horizontal="center" vertical="center" wrapText="1"/>
    </xf>
    <xf numFmtId="0" fontId="18" fillId="2" borderId="0" xfId="2" applyFont="1" applyFill="1" applyBorder="1"/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8" fillId="0" borderId="0" xfId="1" applyFont="1" applyFill="1" applyBorder="1"/>
    <xf numFmtId="166" fontId="31" fillId="2" borderId="1" xfId="1" applyNumberFormat="1" applyFont="1" applyFill="1" applyBorder="1" applyAlignment="1">
      <alignment horizontal="center" vertical="center" wrapText="1"/>
    </xf>
    <xf numFmtId="0" fontId="34" fillId="0" borderId="1" xfId="1" applyFont="1" applyFill="1" applyBorder="1" applyAlignment="1">
      <alignment horizontal="center" vertical="center"/>
    </xf>
    <xf numFmtId="0" fontId="34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15" fillId="2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8" fillId="0" borderId="1" xfId="3" applyFont="1" applyFill="1" applyBorder="1" applyAlignment="1">
      <alignment horizontal="center" vertical="center"/>
    </xf>
    <xf numFmtId="166" fontId="29" fillId="0" borderId="0" xfId="3" applyNumberFormat="1" applyFont="1" applyFill="1" applyBorder="1"/>
    <xf numFmtId="164" fontId="29" fillId="0" borderId="0" xfId="3" applyNumberFormat="1" applyFont="1" applyFill="1" applyBorder="1"/>
    <xf numFmtId="0" fontId="29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0" fontId="32" fillId="2" borderId="1" xfId="3" applyFont="1" applyFill="1" applyBorder="1" applyAlignment="1">
      <alignment horizontal="center" vertical="center"/>
    </xf>
    <xf numFmtId="0" fontId="33" fillId="2" borderId="1" xfId="3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/>
    </xf>
    <xf numFmtId="164" fontId="33" fillId="2" borderId="1" xfId="3" applyNumberFormat="1" applyFont="1" applyFill="1" applyBorder="1" applyAlignment="1">
      <alignment horizontal="center" vertical="center"/>
    </xf>
    <xf numFmtId="0" fontId="32" fillId="2" borderId="0" xfId="3" applyFont="1" applyFill="1" applyBorder="1"/>
    <xf numFmtId="166" fontId="32" fillId="2" borderId="0" xfId="3" applyNumberFormat="1" applyFont="1" applyFill="1" applyBorder="1"/>
    <xf numFmtId="166" fontId="33" fillId="0" borderId="1" xfId="3" applyNumberFormat="1" applyFont="1" applyFill="1" applyBorder="1" applyAlignment="1">
      <alignment horizontal="center" vertical="center"/>
    </xf>
    <xf numFmtId="164" fontId="33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left" vertical="center" wrapText="1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66" fontId="3" fillId="0" borderId="0" xfId="2" applyNumberFormat="1" applyFont="1" applyFill="1" applyBorder="1" applyAlignment="1">
      <alignment horizontal="center"/>
    </xf>
    <xf numFmtId="49" fontId="36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66" fontId="20" fillId="2" borderId="0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8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1" fillId="0" borderId="1" xfId="1" applyNumberFormat="1" applyFont="1" applyFill="1" applyBorder="1" applyAlignment="1">
      <alignment horizontal="center" vertical="center" wrapText="1"/>
    </xf>
    <xf numFmtId="166" fontId="31" fillId="0" borderId="0" xfId="1" applyNumberFormat="1" applyFont="1" applyFill="1" applyBorder="1" applyAlignment="1">
      <alignment horizontal="center" vertical="center" wrapText="1"/>
    </xf>
    <xf numFmtId="166" fontId="2" fillId="0" borderId="0" xfId="2" applyNumberFormat="1" applyFont="1" applyFill="1" applyBorder="1"/>
    <xf numFmtId="49" fontId="24" fillId="0" borderId="1" xfId="1" applyNumberFormat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8" fillId="2" borderId="1" xfId="3" applyNumberFormat="1" applyFont="1" applyFill="1" applyBorder="1" applyAlignment="1">
      <alignment horizontal="center" vertical="center" wrapText="1"/>
    </xf>
    <xf numFmtId="166" fontId="38" fillId="0" borderId="1" xfId="0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9" fillId="0" borderId="1" xfId="3" applyNumberFormat="1" applyFont="1" applyFill="1" applyBorder="1" applyAlignment="1">
      <alignment horizontal="center" vertical="center" wrapText="1"/>
    </xf>
    <xf numFmtId="166" fontId="39" fillId="2" borderId="1" xfId="3" applyNumberFormat="1" applyFont="1" applyFill="1" applyBorder="1" applyAlignment="1">
      <alignment horizontal="center" vertical="center" wrapText="1"/>
    </xf>
    <xf numFmtId="166" fontId="39" fillId="0" borderId="1" xfId="0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/>
    </xf>
    <xf numFmtId="164" fontId="39" fillId="0" borderId="1" xfId="3" applyNumberFormat="1" applyFont="1" applyFill="1" applyBorder="1" applyAlignment="1">
      <alignment horizontal="center" vertical="center"/>
    </xf>
    <xf numFmtId="166" fontId="38" fillId="0" borderId="1" xfId="1" applyNumberFormat="1" applyFont="1" applyFill="1" applyBorder="1" applyAlignment="1">
      <alignment horizontal="center" vertical="center" wrapText="1"/>
    </xf>
    <xf numFmtId="166" fontId="39" fillId="0" borderId="1" xfId="1" applyNumberFormat="1" applyFont="1" applyFill="1" applyBorder="1" applyAlignment="1">
      <alignment horizontal="center" vertical="center" wrapText="1"/>
    </xf>
    <xf numFmtId="49" fontId="37" fillId="0" borderId="1" xfId="1" applyNumberFormat="1" applyFont="1" applyFill="1" applyBorder="1" applyAlignment="1">
      <alignment horizontal="center" vertical="center" wrapText="1"/>
    </xf>
    <xf numFmtId="49" fontId="37" fillId="2" borderId="1" xfId="1" applyNumberFormat="1" applyFont="1" applyFill="1" applyBorder="1" applyAlignment="1">
      <alignment horizontal="center" vertical="center" wrapText="1"/>
    </xf>
    <xf numFmtId="166" fontId="39" fillId="2" borderId="1" xfId="1" applyNumberFormat="1" applyFont="1" applyFill="1" applyBorder="1" applyAlignment="1">
      <alignment horizontal="center" vertical="center" wrapText="1"/>
    </xf>
    <xf numFmtId="166" fontId="38" fillId="2" borderId="1" xfId="1" applyNumberFormat="1" applyFont="1" applyFill="1" applyBorder="1" applyAlignment="1">
      <alignment horizontal="center" vertical="center" wrapText="1"/>
    </xf>
    <xf numFmtId="168" fontId="38" fillId="0" borderId="1" xfId="1" applyNumberFormat="1" applyFont="1" applyFill="1" applyBorder="1" applyAlignment="1">
      <alignment horizontal="center" vertical="center" wrapText="1"/>
    </xf>
    <xf numFmtId="167" fontId="38" fillId="2" borderId="1" xfId="1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40" fillId="0" borderId="1" xfId="2" applyNumberFormat="1" applyFont="1" applyFill="1" applyBorder="1" applyAlignment="1">
      <alignment horizontal="left" vertical="center" wrapText="1"/>
    </xf>
    <xf numFmtId="0" fontId="40" fillId="0" borderId="1" xfId="2" applyNumberFormat="1" applyFont="1" applyFill="1" applyBorder="1" applyAlignment="1">
      <alignment horizontal="left" vertical="center" wrapText="1"/>
    </xf>
    <xf numFmtId="166" fontId="18" fillId="0" borderId="0" xfId="2" applyNumberFormat="1" applyFont="1" applyFill="1"/>
    <xf numFmtId="166" fontId="33" fillId="0" borderId="0" xfId="1" applyNumberFormat="1" applyFont="1" applyFill="1" applyBorder="1" applyAlignment="1">
      <alignment horizontal="center" vertical="center" wrapText="1"/>
    </xf>
    <xf numFmtId="166" fontId="33" fillId="2" borderId="0" xfId="1" applyNumberFormat="1" applyFont="1" applyFill="1" applyBorder="1" applyAlignment="1">
      <alignment horizontal="center" vertical="center" wrapText="1"/>
    </xf>
    <xf numFmtId="0" fontId="30" fillId="0" borderId="0" xfId="3" applyFont="1" applyFill="1" applyBorder="1"/>
    <xf numFmtId="166" fontId="31" fillId="2" borderId="0" xfId="1" applyNumberFormat="1" applyFont="1" applyFill="1" applyBorder="1" applyAlignment="1">
      <alignment horizontal="center" vertical="center" wrapText="1"/>
    </xf>
    <xf numFmtId="0" fontId="30" fillId="0" borderId="0" xfId="0" applyFont="1" applyBorder="1"/>
    <xf numFmtId="49" fontId="22" fillId="0" borderId="1" xfId="3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 shrinkToFit="1"/>
    </xf>
    <xf numFmtId="0" fontId="42" fillId="0" borderId="1" xfId="3" applyNumberFormat="1" applyFont="1" applyFill="1" applyBorder="1" applyAlignment="1">
      <alignment horizontal="left" vertical="center" wrapText="1" shrinkToFit="1"/>
    </xf>
    <xf numFmtId="0" fontId="4" fillId="0" borderId="0" xfId="2" applyFont="1" applyFill="1" applyBorder="1" applyAlignment="1">
      <alignment horizontal="center" vertical="center" wrapText="1"/>
    </xf>
    <xf numFmtId="0" fontId="38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center" vertical="center" wrapText="1"/>
    </xf>
    <xf numFmtId="166" fontId="26" fillId="0" borderId="0" xfId="3" applyNumberFormat="1" applyFont="1" applyFill="1" applyBorder="1"/>
    <xf numFmtId="0" fontId="43" fillId="2" borderId="1" xfId="1" applyFont="1" applyFill="1" applyBorder="1" applyAlignment="1">
      <alignment horizontal="center" vertical="center"/>
    </xf>
    <xf numFmtId="0" fontId="44" fillId="2" borderId="1" xfId="1" applyFont="1" applyFill="1" applyBorder="1" applyAlignment="1">
      <alignment horizontal="center" vertical="center" wrapText="1"/>
    </xf>
    <xf numFmtId="165" fontId="44" fillId="2" borderId="1" xfId="1" applyNumberFormat="1" applyFont="1" applyFill="1" applyBorder="1" applyAlignment="1">
      <alignment horizontal="center" vertical="center" wrapText="1"/>
    </xf>
    <xf numFmtId="166" fontId="44" fillId="2" borderId="1" xfId="1" applyNumberFormat="1" applyFont="1" applyFill="1" applyBorder="1" applyAlignment="1">
      <alignment horizontal="center" vertical="center" wrapText="1"/>
    </xf>
    <xf numFmtId="166" fontId="44" fillId="2" borderId="1" xfId="3" applyNumberFormat="1" applyFont="1" applyFill="1" applyBorder="1" applyAlignment="1">
      <alignment horizontal="center" vertical="center"/>
    </xf>
    <xf numFmtId="164" fontId="44" fillId="2" borderId="1" xfId="3" applyNumberFormat="1" applyFont="1" applyFill="1" applyBorder="1" applyAlignment="1">
      <alignment horizontal="center" vertical="center"/>
    </xf>
    <xf numFmtId="166" fontId="43" fillId="2" borderId="0" xfId="1" applyNumberFormat="1" applyFont="1" applyFill="1" applyBorder="1"/>
    <xf numFmtId="0" fontId="43" fillId="2" borderId="0" xfId="1" applyFont="1" applyFill="1" applyBorder="1"/>
    <xf numFmtId="49" fontId="44" fillId="2" borderId="1" xfId="1" applyNumberFormat="1" applyFont="1" applyFill="1" applyBorder="1" applyAlignment="1">
      <alignment horizontal="center" vertical="center" wrapText="1"/>
    </xf>
    <xf numFmtId="0" fontId="43" fillId="2" borderId="1" xfId="1" applyFont="1" applyFill="1" applyBorder="1" applyAlignment="1">
      <alignment vertical="center"/>
    </xf>
    <xf numFmtId="0" fontId="20" fillId="0" borderId="1" xfId="1" applyFont="1" applyFill="1" applyBorder="1" applyAlignment="1">
      <alignment horizontal="center" vertical="center" wrapText="1"/>
    </xf>
    <xf numFmtId="49" fontId="32" fillId="0" borderId="1" xfId="1" applyNumberFormat="1" applyFont="1" applyFill="1" applyBorder="1" applyAlignment="1">
      <alignment horizontal="center" vertical="center"/>
    </xf>
    <xf numFmtId="49" fontId="45" fillId="0" borderId="1" xfId="1" applyNumberFormat="1" applyFont="1" applyFill="1" applyBorder="1" applyAlignment="1">
      <alignment horizontal="center" vertical="center"/>
    </xf>
    <xf numFmtId="49" fontId="39" fillId="0" borderId="1" xfId="1" applyNumberFormat="1" applyFont="1" applyFill="1" applyBorder="1" applyAlignment="1">
      <alignment horizontal="center" vertical="center" wrapText="1"/>
    </xf>
    <xf numFmtId="0" fontId="45" fillId="0" borderId="0" xfId="1" applyFont="1" applyFill="1" applyBorder="1"/>
    <xf numFmtId="49" fontId="40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49" fontId="40" fillId="0" borderId="1" xfId="2" applyNumberFormat="1" applyFont="1" applyFill="1" applyBorder="1" applyAlignment="1">
      <alignment horizontal="center" vertical="center" wrapText="1"/>
    </xf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36" fillId="0" borderId="1" xfId="3" applyNumberFormat="1" applyFont="1" applyFill="1" applyBorder="1" applyAlignment="1">
      <alignment horizontal="justify" vertical="center" wrapText="1" shrinkToFit="1"/>
    </xf>
    <xf numFmtId="0" fontId="40" fillId="0" borderId="1" xfId="3" applyNumberFormat="1" applyFont="1" applyFill="1" applyBorder="1" applyAlignment="1">
      <alignment horizontal="left" vertical="center" wrapText="1" shrinkToFit="1"/>
    </xf>
    <xf numFmtId="0" fontId="24" fillId="0" borderId="1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wrapText="1"/>
    </xf>
    <xf numFmtId="49" fontId="22" fillId="0" borderId="6" xfId="3" applyNumberFormat="1" applyFont="1" applyFill="1" applyBorder="1" applyAlignment="1">
      <alignment horizontal="center" vertical="center" wrapText="1"/>
    </xf>
    <xf numFmtId="49" fontId="16" fillId="0" borderId="0" xfId="2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textRotation="90" wrapText="1"/>
    </xf>
    <xf numFmtId="49" fontId="30" fillId="2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30" fillId="0" borderId="3" xfId="3" applyNumberFormat="1" applyFont="1" applyFill="1" applyBorder="1" applyAlignment="1">
      <alignment horizontal="center" vertical="center" wrapText="1"/>
    </xf>
    <xf numFmtId="49" fontId="30" fillId="0" borderId="7" xfId="3" applyNumberFormat="1" applyFont="1" applyFill="1" applyBorder="1" applyAlignment="1">
      <alignment horizontal="center" vertical="center" wrapText="1"/>
    </xf>
    <xf numFmtId="49" fontId="23" fillId="0" borderId="2" xfId="3" applyNumberFormat="1" applyFont="1" applyFill="1" applyBorder="1" applyAlignment="1">
      <alignment horizontal="center" vertical="center" wrapText="1"/>
    </xf>
    <xf numFmtId="49" fontId="23" fillId="0" borderId="4" xfId="3" applyNumberFormat="1" applyFont="1" applyFill="1" applyBorder="1" applyAlignment="1">
      <alignment horizontal="center" vertical="center" wrapText="1"/>
    </xf>
    <xf numFmtId="49" fontId="23" fillId="0" borderId="5" xfId="3" applyNumberFormat="1" applyFont="1" applyFill="1" applyBorder="1" applyAlignment="1">
      <alignment horizontal="center" vertical="center" wrapText="1"/>
    </xf>
    <xf numFmtId="49" fontId="20" fillId="0" borderId="2" xfId="3" applyNumberFormat="1" applyFont="1" applyFill="1" applyBorder="1" applyAlignment="1">
      <alignment horizontal="center" vertical="center" wrapText="1"/>
    </xf>
    <xf numFmtId="49" fontId="20" fillId="0" borderId="4" xfId="3" applyNumberFormat="1" applyFont="1" applyFill="1" applyBorder="1" applyAlignment="1">
      <alignment horizontal="center" vertical="center" wrapText="1"/>
    </xf>
    <xf numFmtId="49" fontId="20" fillId="0" borderId="5" xfId="3" applyNumberFormat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 applyProtection="1">
      <alignment horizontal="center" vertical="center" wrapText="1"/>
      <protection locked="0"/>
    </xf>
    <xf numFmtId="164" fontId="48" fillId="0" borderId="8" xfId="0" applyNumberFormat="1" applyFont="1" applyFill="1" applyBorder="1" applyAlignment="1">
      <alignment horizontal="center" wrapText="1"/>
    </xf>
  </cellXfs>
  <cellStyles count="4">
    <cellStyle name="Звичайний 2" xfId="3"/>
    <cellStyle name="Обычный" xfId="0" builtinId="0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28"/>
  <sheetViews>
    <sheetView showGridLines="0" tabSelected="1" view="pageBreakPreview" zoomScale="60" zoomScaleNormal="75" workbookViewId="0">
      <pane xSplit="3" ySplit="6" topLeftCell="D85" activePane="bottomRight" state="frozen"/>
      <selection pane="topRight" activeCell="D1" sqref="D1"/>
      <selection pane="bottomLeft" activeCell="A7" sqref="A7"/>
      <selection pane="bottomRight" activeCell="C87" sqref="C87"/>
    </sheetView>
  </sheetViews>
  <sheetFormatPr defaultRowHeight="12.75" x14ac:dyDescent="0.2"/>
  <cols>
    <col min="1" max="1" width="12.28515625" style="20" customWidth="1"/>
    <col min="2" max="2" width="117.42578125" style="20" customWidth="1"/>
    <col min="3" max="3" width="16.140625" style="20" customWidth="1"/>
    <col min="4" max="4" width="23.5703125" style="20" hidden="1" customWidth="1"/>
    <col min="5" max="5" width="23.85546875" style="20" customWidth="1"/>
    <col min="6" max="6" width="23.140625" style="33" customWidth="1"/>
    <col min="7" max="8" width="21.28515625" style="3" hidden="1" customWidth="1"/>
    <col min="9" max="9" width="25.28515625" style="3" customWidth="1"/>
    <col min="10" max="10" width="22.5703125" style="1" customWidth="1"/>
    <col min="11" max="11" width="16" style="1" customWidth="1"/>
    <col min="12" max="12" width="23.85546875" style="1" hidden="1" customWidth="1"/>
    <col min="13" max="13" width="25" style="1" hidden="1" customWidth="1"/>
    <col min="14" max="14" width="14.7109375" style="1" hidden="1" customWidth="1"/>
    <col min="15" max="15" width="16.140625" style="1" customWidth="1"/>
    <col min="16" max="16" width="23.140625" style="33" customWidth="1"/>
    <col min="17" max="17" width="21.85546875" style="1" customWidth="1"/>
    <col min="18" max="18" width="14.7109375" style="3" bestFit="1" customWidth="1"/>
    <col min="19" max="19" width="22" style="3" hidden="1" customWidth="1"/>
    <col min="20" max="20" width="19.140625" style="3" hidden="1" customWidth="1"/>
    <col min="21" max="21" width="15.85546875" style="3" hidden="1" customWidth="1"/>
    <col min="22" max="22" width="0" style="3" hidden="1" customWidth="1"/>
    <col min="23" max="23" width="24.140625" style="3" hidden="1" customWidth="1"/>
    <col min="24" max="24" width="9.140625" style="3"/>
    <col min="25" max="25" width="15.140625" style="3" hidden="1" customWidth="1"/>
    <col min="26" max="16384" width="9.140625" style="3"/>
  </cols>
  <sheetData>
    <row r="1" spans="1:33" ht="30" customHeight="1" x14ac:dyDescent="0.2">
      <c r="A1" s="182" t="s">
        <v>177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</row>
    <row r="2" spans="1:33" ht="18.75" x14ac:dyDescent="0.3">
      <c r="A2" s="23" t="s">
        <v>48</v>
      </c>
      <c r="B2" s="18"/>
      <c r="C2" s="18"/>
      <c r="D2" s="102"/>
      <c r="E2" s="18"/>
      <c r="F2" s="102"/>
      <c r="G2" s="102"/>
      <c r="H2" s="102"/>
      <c r="I2" s="102"/>
      <c r="P2" s="102"/>
      <c r="Q2" s="5" t="s">
        <v>14</v>
      </c>
      <c r="R2" s="5"/>
    </row>
    <row r="3" spans="1:33" s="69" customFormat="1" ht="15" customHeight="1" x14ac:dyDescent="0.25">
      <c r="A3" s="186" t="s">
        <v>0</v>
      </c>
      <c r="B3" s="198" t="s">
        <v>1</v>
      </c>
      <c r="C3" s="198" t="s">
        <v>2</v>
      </c>
      <c r="D3" s="183" t="s">
        <v>141</v>
      </c>
      <c r="E3" s="183" t="s">
        <v>142</v>
      </c>
      <c r="F3" s="185" t="s">
        <v>147</v>
      </c>
      <c r="G3" s="187" t="s">
        <v>63</v>
      </c>
      <c r="H3" s="187" t="s">
        <v>145</v>
      </c>
      <c r="I3" s="183" t="s">
        <v>176</v>
      </c>
      <c r="J3" s="183" t="s">
        <v>152</v>
      </c>
      <c r="K3" s="183" t="s">
        <v>3</v>
      </c>
      <c r="L3" s="183" t="s">
        <v>151</v>
      </c>
      <c r="M3" s="183" t="s">
        <v>150</v>
      </c>
      <c r="N3" s="183" t="s">
        <v>3</v>
      </c>
      <c r="O3" s="184" t="s">
        <v>146</v>
      </c>
      <c r="P3" s="185" t="s">
        <v>148</v>
      </c>
      <c r="Q3" s="183" t="s">
        <v>149</v>
      </c>
      <c r="R3" s="183" t="s">
        <v>3</v>
      </c>
    </row>
    <row r="4" spans="1:33" s="69" customFormat="1" ht="79.5" customHeight="1" x14ac:dyDescent="0.25">
      <c r="A4" s="186"/>
      <c r="B4" s="198"/>
      <c r="C4" s="198"/>
      <c r="D4" s="183"/>
      <c r="E4" s="183"/>
      <c r="F4" s="185"/>
      <c r="G4" s="188"/>
      <c r="H4" s="188"/>
      <c r="I4" s="183"/>
      <c r="J4" s="183"/>
      <c r="K4" s="183"/>
      <c r="L4" s="183"/>
      <c r="M4" s="183"/>
      <c r="N4" s="183"/>
      <c r="O4" s="184"/>
      <c r="P4" s="185"/>
      <c r="Q4" s="183"/>
      <c r="R4" s="183"/>
    </row>
    <row r="5" spans="1:33" s="74" customFormat="1" ht="20.25" x14ac:dyDescent="0.2">
      <c r="A5" s="70" t="s">
        <v>4</v>
      </c>
      <c r="B5" s="71" t="s">
        <v>5</v>
      </c>
      <c r="C5" s="71">
        <f>B5+1</f>
        <v>3</v>
      </c>
      <c r="D5" s="71">
        <f>C5+1</f>
        <v>4</v>
      </c>
      <c r="E5" s="71">
        <v>4</v>
      </c>
      <c r="F5" s="72">
        <f t="shared" ref="E5:F5" si="0">E5+1</f>
        <v>5</v>
      </c>
      <c r="G5" s="71">
        <f t="shared" ref="G5" si="1">F5+1</f>
        <v>6</v>
      </c>
      <c r="H5" s="71">
        <f t="shared" ref="H5" si="2">G5+1</f>
        <v>7</v>
      </c>
      <c r="I5" s="71">
        <v>6</v>
      </c>
      <c r="J5" s="71">
        <f t="shared" ref="J5:R5" si="3">I5+1</f>
        <v>7</v>
      </c>
      <c r="K5" s="71">
        <f t="shared" ref="K5" si="4">J5+1</f>
        <v>8</v>
      </c>
      <c r="L5" s="71">
        <f t="shared" ref="L5" si="5">K5+1</f>
        <v>9</v>
      </c>
      <c r="M5" s="71">
        <f t="shared" ref="M5" si="6">L5+1</f>
        <v>10</v>
      </c>
      <c r="N5" s="71">
        <f t="shared" ref="N5" si="7">M5+1</f>
        <v>11</v>
      </c>
      <c r="O5" s="71">
        <v>9</v>
      </c>
      <c r="P5" s="72">
        <f t="shared" si="3"/>
        <v>10</v>
      </c>
      <c r="Q5" s="71">
        <f t="shared" si="3"/>
        <v>11</v>
      </c>
      <c r="R5" s="71">
        <f t="shared" si="3"/>
        <v>12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</row>
    <row r="6" spans="1:33" s="75" customFormat="1" ht="26.25" customHeight="1" x14ac:dyDescent="0.2">
      <c r="A6" s="189" t="s">
        <v>6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1"/>
    </row>
    <row r="7" spans="1:33" s="80" customFormat="1" ht="34.5" customHeight="1" x14ac:dyDescent="0.25">
      <c r="A7" s="76">
        <v>1</v>
      </c>
      <c r="B7" s="85" t="s">
        <v>65</v>
      </c>
      <c r="C7" s="77" t="s">
        <v>15</v>
      </c>
      <c r="D7" s="120">
        <v>3259847.3</v>
      </c>
      <c r="E7" s="120">
        <v>3259847.3</v>
      </c>
      <c r="F7" s="121">
        <f>SUM(G7:H7)</f>
        <v>524328.19799999997</v>
      </c>
      <c r="G7" s="120">
        <v>228775.38699999999</v>
      </c>
      <c r="H7" s="120">
        <v>295552.81099999999</v>
      </c>
      <c r="I7" s="122">
        <v>502152.45699999999</v>
      </c>
      <c r="J7" s="123">
        <f t="shared" ref="J7:J44" si="8">F7-I7</f>
        <v>22175.74099999998</v>
      </c>
      <c r="K7" s="124">
        <f>F7/I7*100</f>
        <v>104.41613710953126</v>
      </c>
      <c r="L7" s="123">
        <f>E7/12*2</f>
        <v>543307.8833333333</v>
      </c>
      <c r="M7" s="123">
        <f t="shared" ref="M7:M44" si="9">F7-L7</f>
        <v>-18979.685333333327</v>
      </c>
      <c r="N7" s="124">
        <f t="shared" ref="N7:N43" si="10">F7/L7*100</f>
        <v>96.506642749799965</v>
      </c>
      <c r="O7" s="124">
        <f>F7/E7*100</f>
        <v>16.084440458299994</v>
      </c>
      <c r="P7" s="121">
        <v>419938.80499999999</v>
      </c>
      <c r="Q7" s="123">
        <f t="shared" ref="Q7:Q44" si="11">F7-P7</f>
        <v>104389.39299999998</v>
      </c>
      <c r="R7" s="124">
        <f>F7/P7*100</f>
        <v>124.85823928560258</v>
      </c>
      <c r="S7" s="78"/>
      <c r="T7" s="78"/>
      <c r="U7" s="78">
        <f>S7-T7</f>
        <v>0</v>
      </c>
      <c r="V7" s="79" t="e">
        <f>S7/T7*100</f>
        <v>#DIV/0!</v>
      </c>
    </row>
    <row r="8" spans="1:33" s="80" customFormat="1" ht="23.25" x14ac:dyDescent="0.25">
      <c r="A8" s="76">
        <f>A7+1</f>
        <v>2</v>
      </c>
      <c r="B8" s="85" t="s">
        <v>36</v>
      </c>
      <c r="C8" s="77" t="s">
        <v>17</v>
      </c>
      <c r="D8" s="120">
        <v>760</v>
      </c>
      <c r="E8" s="120">
        <v>760</v>
      </c>
      <c r="F8" s="121">
        <f t="shared" ref="F8:F67" si="12">SUM(G8:H8)</f>
        <v>74.150000000000006</v>
      </c>
      <c r="G8" s="120">
        <v>0</v>
      </c>
      <c r="H8" s="120">
        <v>74.150000000000006</v>
      </c>
      <c r="I8" s="122">
        <v>68</v>
      </c>
      <c r="J8" s="123">
        <f t="shared" si="8"/>
        <v>6.1500000000000057</v>
      </c>
      <c r="K8" s="124"/>
      <c r="L8" s="123">
        <f t="shared" ref="L8:L48" si="13">E8/12*2</f>
        <v>126.66666666666667</v>
      </c>
      <c r="M8" s="123">
        <f t="shared" si="9"/>
        <v>-52.516666666666666</v>
      </c>
      <c r="N8" s="124">
        <f t="shared" si="10"/>
        <v>58.539473684210527</v>
      </c>
      <c r="O8" s="124">
        <f t="shared" ref="O8:O67" si="14">F8/E8*100</f>
        <v>9.7565789473684212</v>
      </c>
      <c r="P8" s="121">
        <v>182.398</v>
      </c>
      <c r="Q8" s="123">
        <f t="shared" si="11"/>
        <v>-108.24799999999999</v>
      </c>
      <c r="R8" s="124">
        <f>F8/P8*100</f>
        <v>40.65285803572408</v>
      </c>
      <c r="S8" s="78"/>
      <c r="T8" s="78"/>
      <c r="U8" s="78">
        <f>P7/0.5</f>
        <v>839877.61</v>
      </c>
      <c r="V8" s="79">
        <f>T8/U8*100</f>
        <v>0</v>
      </c>
    </row>
    <row r="9" spans="1:33" s="80" customFormat="1" ht="35.25" customHeight="1" x14ac:dyDescent="0.25">
      <c r="A9" s="76">
        <v>3</v>
      </c>
      <c r="B9" s="85" t="s">
        <v>101</v>
      </c>
      <c r="C9" s="77" t="s">
        <v>102</v>
      </c>
      <c r="D9" s="120">
        <f>SUM(D10:D13)</f>
        <v>639</v>
      </c>
      <c r="E9" s="120">
        <f>SUM(E10:E13)</f>
        <v>639</v>
      </c>
      <c r="F9" s="121">
        <f t="shared" si="12"/>
        <v>167.82700000000003</v>
      </c>
      <c r="G9" s="120">
        <f t="shared" ref="G9:I9" si="15">SUM(G10:G13)</f>
        <v>1.4119999999999999</v>
      </c>
      <c r="H9" s="120">
        <f>SUM(H10:H13)</f>
        <v>166.41500000000002</v>
      </c>
      <c r="I9" s="120">
        <f t="shared" si="15"/>
        <v>167.06</v>
      </c>
      <c r="J9" s="123">
        <f t="shared" si="8"/>
        <v>0.76700000000002433</v>
      </c>
      <c r="K9" s="124">
        <f>F9/I9*100</f>
        <v>100.45911648509518</v>
      </c>
      <c r="L9" s="123">
        <f t="shared" si="13"/>
        <v>106.5</v>
      </c>
      <c r="M9" s="123">
        <f t="shared" si="9"/>
        <v>61.327000000000027</v>
      </c>
      <c r="N9" s="124">
        <f t="shared" si="10"/>
        <v>157.58403755868545</v>
      </c>
      <c r="O9" s="124">
        <f t="shared" si="14"/>
        <v>26.264006259780913</v>
      </c>
      <c r="P9" s="121">
        <f>SUM(P10:P13)</f>
        <v>159.28100000000001</v>
      </c>
      <c r="Q9" s="123">
        <f t="shared" si="11"/>
        <v>8.5460000000000207</v>
      </c>
      <c r="R9" s="124">
        <f>F9/P9*100</f>
        <v>105.3653605891475</v>
      </c>
      <c r="S9" s="78"/>
      <c r="T9" s="78"/>
      <c r="U9" s="78"/>
      <c r="V9" s="79"/>
    </row>
    <row r="10" spans="1:33" s="80" customFormat="1" ht="39" x14ac:dyDescent="0.25">
      <c r="A10" s="81" t="s">
        <v>103</v>
      </c>
      <c r="B10" s="171" t="s">
        <v>134</v>
      </c>
      <c r="C10" s="175" t="s">
        <v>135</v>
      </c>
      <c r="D10" s="120">
        <v>18</v>
      </c>
      <c r="E10" s="120">
        <v>18</v>
      </c>
      <c r="F10" s="126">
        <f t="shared" si="12"/>
        <v>4.2080000000000002</v>
      </c>
      <c r="G10" s="120">
        <v>0.79500000000000004</v>
      </c>
      <c r="H10" s="120">
        <v>3.4129999999999998</v>
      </c>
      <c r="I10" s="122">
        <v>4.1900000000000004</v>
      </c>
      <c r="J10" s="123">
        <f t="shared" ref="J10" si="16">F10-I10</f>
        <v>1.7999999999999794E-2</v>
      </c>
      <c r="K10" s="129">
        <f t="shared" ref="K10" si="17">F10/I10*100</f>
        <v>100.42959427207636</v>
      </c>
      <c r="L10" s="123">
        <f t="shared" si="13"/>
        <v>3</v>
      </c>
      <c r="M10" s="123">
        <f t="shared" ref="M10" si="18">F10-L10</f>
        <v>1.2080000000000002</v>
      </c>
      <c r="N10" s="129">
        <f t="shared" si="10"/>
        <v>140.26666666666668</v>
      </c>
      <c r="O10" s="124">
        <f t="shared" si="14"/>
        <v>23.377777777777776</v>
      </c>
      <c r="P10" s="121">
        <v>4.5519999999999996</v>
      </c>
      <c r="Q10" s="123">
        <f t="shared" si="11"/>
        <v>-0.34399999999999942</v>
      </c>
      <c r="R10" s="124">
        <f t="shared" ref="R10:R11" si="19">F10/P10*100</f>
        <v>92.44288224956064</v>
      </c>
      <c r="S10" s="78"/>
      <c r="T10" s="78"/>
      <c r="U10" s="78"/>
      <c r="V10" s="79"/>
    </row>
    <row r="11" spans="1:33" s="84" customFormat="1" ht="58.5" x14ac:dyDescent="0.25">
      <c r="A11" s="81" t="s">
        <v>104</v>
      </c>
      <c r="B11" s="171" t="s">
        <v>96</v>
      </c>
      <c r="C11" s="68" t="s">
        <v>97</v>
      </c>
      <c r="D11" s="125">
        <v>415</v>
      </c>
      <c r="E11" s="125">
        <v>415</v>
      </c>
      <c r="F11" s="126">
        <f t="shared" si="12"/>
        <v>143.292</v>
      </c>
      <c r="G11" s="125">
        <v>0</v>
      </c>
      <c r="H11" s="125">
        <v>143.292</v>
      </c>
      <c r="I11" s="127">
        <v>143</v>
      </c>
      <c r="J11" s="128">
        <f t="shared" si="8"/>
        <v>0.29200000000000159</v>
      </c>
      <c r="K11" s="129"/>
      <c r="L11" s="128">
        <f t="shared" si="13"/>
        <v>69.166666666666671</v>
      </c>
      <c r="M11" s="128">
        <f t="shared" si="9"/>
        <v>74.12533333333333</v>
      </c>
      <c r="N11" s="129">
        <f t="shared" si="10"/>
        <v>207.16915662650601</v>
      </c>
      <c r="O11" s="129">
        <f t="shared" si="14"/>
        <v>34.528192771084335</v>
      </c>
      <c r="P11" s="126">
        <v>69.736000000000004</v>
      </c>
      <c r="Q11" s="128">
        <f t="shared" si="11"/>
        <v>73.555999999999997</v>
      </c>
      <c r="R11" s="129">
        <f t="shared" si="19"/>
        <v>205.47780199609957</v>
      </c>
    </row>
    <row r="12" spans="1:33" s="84" customFormat="1" ht="39" x14ac:dyDescent="0.25">
      <c r="A12" s="81" t="s">
        <v>105</v>
      </c>
      <c r="B12" s="171" t="s">
        <v>127</v>
      </c>
      <c r="C12" s="68" t="s">
        <v>100</v>
      </c>
      <c r="D12" s="125">
        <v>96</v>
      </c>
      <c r="E12" s="125">
        <v>96</v>
      </c>
      <c r="F12" s="126">
        <f t="shared" si="12"/>
        <v>20.167000000000002</v>
      </c>
      <c r="G12" s="125">
        <v>0.45700000000000002</v>
      </c>
      <c r="H12" s="125">
        <v>19.71</v>
      </c>
      <c r="I12" s="127">
        <v>19.72</v>
      </c>
      <c r="J12" s="128">
        <f t="shared" si="8"/>
        <v>0.44700000000000273</v>
      </c>
      <c r="K12" s="129">
        <f>F12/I12*100</f>
        <v>102.26673427991888</v>
      </c>
      <c r="L12" s="128">
        <f t="shared" si="13"/>
        <v>16</v>
      </c>
      <c r="M12" s="128">
        <f t="shared" si="9"/>
        <v>4.1670000000000016</v>
      </c>
      <c r="N12" s="129">
        <f t="shared" si="10"/>
        <v>126.04375000000002</v>
      </c>
      <c r="O12" s="129">
        <f t="shared" si="14"/>
        <v>21.007291666666671</v>
      </c>
      <c r="P12" s="126">
        <v>20.954000000000001</v>
      </c>
      <c r="Q12" s="128">
        <f t="shared" si="11"/>
        <v>-0.78699999999999903</v>
      </c>
      <c r="R12" s="129">
        <f t="shared" ref="R12:R17" si="20">F12/P12*100</f>
        <v>96.24415386083804</v>
      </c>
    </row>
    <row r="13" spans="1:33" s="84" customFormat="1" ht="39" x14ac:dyDescent="0.25">
      <c r="A13" s="81" t="s">
        <v>136</v>
      </c>
      <c r="B13" s="171" t="s">
        <v>126</v>
      </c>
      <c r="C13" s="68" t="s">
        <v>125</v>
      </c>
      <c r="D13" s="125">
        <v>110</v>
      </c>
      <c r="E13" s="125">
        <v>110</v>
      </c>
      <c r="F13" s="126">
        <f t="shared" si="12"/>
        <v>0.16</v>
      </c>
      <c r="G13" s="125">
        <v>0.16</v>
      </c>
      <c r="H13" s="125">
        <v>0</v>
      </c>
      <c r="I13" s="127">
        <v>0.15</v>
      </c>
      <c r="J13" s="128">
        <f t="shared" si="8"/>
        <v>1.0000000000000009E-2</v>
      </c>
      <c r="K13" s="129">
        <f>F13/I13*100</f>
        <v>106.66666666666667</v>
      </c>
      <c r="L13" s="128">
        <f t="shared" si="13"/>
        <v>18.333333333333332</v>
      </c>
      <c r="M13" s="128">
        <f t="shared" si="9"/>
        <v>-18.173333333333332</v>
      </c>
      <c r="N13" s="129">
        <f t="shared" si="10"/>
        <v>0.8727272727272728</v>
      </c>
      <c r="O13" s="129">
        <f t="shared" si="14"/>
        <v>0.14545454545454548</v>
      </c>
      <c r="P13" s="126">
        <v>64.039000000000001</v>
      </c>
      <c r="Q13" s="128">
        <f t="shared" si="11"/>
        <v>-63.879000000000005</v>
      </c>
      <c r="R13" s="129">
        <f t="shared" si="20"/>
        <v>0.24984774902793611</v>
      </c>
    </row>
    <row r="14" spans="1:33" s="80" customFormat="1" ht="32.25" customHeight="1" x14ac:dyDescent="0.25">
      <c r="A14" s="76">
        <v>4</v>
      </c>
      <c r="B14" s="108" t="s">
        <v>87</v>
      </c>
      <c r="C14" s="103" t="s">
        <v>86</v>
      </c>
      <c r="D14" s="120">
        <f>SUM(D15:D17)</f>
        <v>363500</v>
      </c>
      <c r="E14" s="120">
        <f>SUM(E15:E17)</f>
        <v>363500</v>
      </c>
      <c r="F14" s="121">
        <f t="shared" si="12"/>
        <v>65188.811000000002</v>
      </c>
      <c r="G14" s="120">
        <f t="shared" ref="G14:I14" si="21">SUM(G15:G17)</f>
        <v>34903.103000000003</v>
      </c>
      <c r="H14" s="120">
        <f t="shared" si="21"/>
        <v>30285.707999999999</v>
      </c>
      <c r="I14" s="122">
        <f t="shared" si="21"/>
        <v>54680</v>
      </c>
      <c r="J14" s="123">
        <f t="shared" si="8"/>
        <v>10508.811000000002</v>
      </c>
      <c r="K14" s="124">
        <f>F14/I14*100</f>
        <v>119.21874725676665</v>
      </c>
      <c r="L14" s="123">
        <f t="shared" si="13"/>
        <v>60583.333333333336</v>
      </c>
      <c r="M14" s="123">
        <f t="shared" si="9"/>
        <v>4605.4776666666658</v>
      </c>
      <c r="N14" s="124">
        <f t="shared" si="10"/>
        <v>107.60188885832187</v>
      </c>
      <c r="O14" s="124">
        <f t="shared" si="14"/>
        <v>17.933648143053645</v>
      </c>
      <c r="P14" s="121">
        <f t="shared" ref="P14" si="22">SUM(P15:P17)</f>
        <v>21274.194</v>
      </c>
      <c r="Q14" s="123">
        <f t="shared" si="11"/>
        <v>43914.616999999998</v>
      </c>
      <c r="R14" s="124">
        <f t="shared" si="20"/>
        <v>306.42200122834271</v>
      </c>
    </row>
    <row r="15" spans="1:33" s="84" customFormat="1" ht="23.25" x14ac:dyDescent="0.25">
      <c r="A15" s="81" t="s">
        <v>118</v>
      </c>
      <c r="B15" s="171" t="s">
        <v>90</v>
      </c>
      <c r="C15" s="68" t="s">
        <v>84</v>
      </c>
      <c r="D15" s="125">
        <v>7000</v>
      </c>
      <c r="E15" s="125">
        <v>7000</v>
      </c>
      <c r="F15" s="126">
        <f t="shared" si="12"/>
        <v>1597.722</v>
      </c>
      <c r="G15" s="125">
        <v>766.33199999999999</v>
      </c>
      <c r="H15" s="125">
        <v>831.39</v>
      </c>
      <c r="I15" s="127">
        <v>1480</v>
      </c>
      <c r="J15" s="128">
        <f t="shared" si="8"/>
        <v>117.72199999999998</v>
      </c>
      <c r="K15" s="124">
        <f t="shared" ref="K15:K16" si="23">F15/I15*100</f>
        <v>107.95418918918919</v>
      </c>
      <c r="L15" s="128">
        <f t="shared" si="13"/>
        <v>1166.6666666666667</v>
      </c>
      <c r="M15" s="128">
        <f t="shared" si="9"/>
        <v>431.05533333333324</v>
      </c>
      <c r="N15" s="129">
        <f t="shared" si="10"/>
        <v>136.94759999999999</v>
      </c>
      <c r="O15" s="129">
        <f t="shared" si="14"/>
        <v>22.8246</v>
      </c>
      <c r="P15" s="126">
        <v>0</v>
      </c>
      <c r="Q15" s="128">
        <f t="shared" si="11"/>
        <v>1597.722</v>
      </c>
      <c r="R15" s="129"/>
      <c r="S15" s="82">
        <f>P15+P16</f>
        <v>0</v>
      </c>
      <c r="T15" s="82">
        <f>F15+F16</f>
        <v>19652.859000000004</v>
      </c>
    </row>
    <row r="16" spans="1:33" s="84" customFormat="1" ht="39" x14ac:dyDescent="0.25">
      <c r="A16" s="81" t="s">
        <v>119</v>
      </c>
      <c r="B16" s="171" t="s">
        <v>91</v>
      </c>
      <c r="C16" s="68" t="s">
        <v>85</v>
      </c>
      <c r="D16" s="125">
        <v>90000</v>
      </c>
      <c r="E16" s="125">
        <v>90000</v>
      </c>
      <c r="F16" s="126">
        <f t="shared" si="12"/>
        <v>18055.137000000002</v>
      </c>
      <c r="G16" s="125">
        <v>10416.342000000001</v>
      </c>
      <c r="H16" s="125">
        <v>7638.7950000000001</v>
      </c>
      <c r="I16" s="127">
        <v>16900</v>
      </c>
      <c r="J16" s="128">
        <f t="shared" si="8"/>
        <v>1155.1370000000024</v>
      </c>
      <c r="K16" s="124">
        <f t="shared" si="23"/>
        <v>106.8351301775148</v>
      </c>
      <c r="L16" s="128">
        <f t="shared" si="13"/>
        <v>15000</v>
      </c>
      <c r="M16" s="128">
        <f t="shared" si="9"/>
        <v>3055.1370000000024</v>
      </c>
      <c r="N16" s="129">
        <f t="shared" si="10"/>
        <v>120.36758</v>
      </c>
      <c r="O16" s="129">
        <f t="shared" si="14"/>
        <v>20.061263333333336</v>
      </c>
      <c r="P16" s="126">
        <v>0</v>
      </c>
      <c r="Q16" s="128">
        <f t="shared" si="11"/>
        <v>18055.137000000002</v>
      </c>
      <c r="R16" s="129"/>
    </row>
    <row r="17" spans="1:21" s="84" customFormat="1" ht="39" x14ac:dyDescent="0.25">
      <c r="A17" s="81" t="s">
        <v>120</v>
      </c>
      <c r="B17" s="171" t="s">
        <v>92</v>
      </c>
      <c r="C17" s="68" t="s">
        <v>56</v>
      </c>
      <c r="D17" s="125">
        <f t="shared" ref="D17:E17" si="24">SUM(D18:D19)</f>
        <v>266500</v>
      </c>
      <c r="E17" s="125">
        <f t="shared" si="24"/>
        <v>266500</v>
      </c>
      <c r="F17" s="126">
        <f t="shared" si="12"/>
        <v>45535.952000000005</v>
      </c>
      <c r="G17" s="125">
        <f>SUM(G18:G19)</f>
        <v>23720.429</v>
      </c>
      <c r="H17" s="125">
        <f>SUM(H18:H19)</f>
        <v>21815.523000000001</v>
      </c>
      <c r="I17" s="125">
        <f>SUM(I18:I19)</f>
        <v>36300</v>
      </c>
      <c r="J17" s="128">
        <f t="shared" si="8"/>
        <v>9235.9520000000048</v>
      </c>
      <c r="K17" s="129">
        <f t="shared" ref="K17:K27" si="25">F17/I17*100</f>
        <v>125.44339393939394</v>
      </c>
      <c r="L17" s="128">
        <f t="shared" si="13"/>
        <v>44416.666666666664</v>
      </c>
      <c r="M17" s="128">
        <f t="shared" si="9"/>
        <v>1119.2853333333405</v>
      </c>
      <c r="N17" s="129">
        <f t="shared" si="10"/>
        <v>102.51996697936212</v>
      </c>
      <c r="O17" s="129">
        <f t="shared" si="14"/>
        <v>17.086661163227017</v>
      </c>
      <c r="P17" s="126">
        <v>21274.194</v>
      </c>
      <c r="Q17" s="128">
        <f t="shared" si="11"/>
        <v>24261.758000000005</v>
      </c>
      <c r="R17" s="129">
        <f t="shared" si="20"/>
        <v>214.04313601727992</v>
      </c>
    </row>
    <row r="18" spans="1:21" s="84" customFormat="1" ht="84" customHeight="1" x14ac:dyDescent="0.25">
      <c r="A18" s="81" t="s">
        <v>155</v>
      </c>
      <c r="B18" s="171" t="s">
        <v>143</v>
      </c>
      <c r="C18" s="68">
        <v>14040100</v>
      </c>
      <c r="D18" s="125">
        <v>116500</v>
      </c>
      <c r="E18" s="125">
        <v>116500</v>
      </c>
      <c r="F18" s="126">
        <f t="shared" si="12"/>
        <v>26583.135000000002</v>
      </c>
      <c r="G18" s="125">
        <v>13155.423000000001</v>
      </c>
      <c r="H18" s="125">
        <v>13427.712</v>
      </c>
      <c r="I18" s="127">
        <v>22600</v>
      </c>
      <c r="J18" s="128">
        <f t="shared" ref="J18:J20" si="26">F18-I18</f>
        <v>3983.135000000002</v>
      </c>
      <c r="K18" s="129">
        <f t="shared" ref="K18:K19" si="27">F18/I18*100</f>
        <v>117.62449115044249</v>
      </c>
      <c r="L18" s="128">
        <f t="shared" si="13"/>
        <v>19416.666666666668</v>
      </c>
      <c r="M18" s="128">
        <f t="shared" ref="M18:M20" si="28">F18-L18</f>
        <v>7166.4683333333342</v>
      </c>
      <c r="N18" s="129">
        <f t="shared" ref="N18:N19" si="29">F18/L18*100</f>
        <v>136.90884978540774</v>
      </c>
      <c r="O18" s="129">
        <f t="shared" si="14"/>
        <v>22.818141630901291</v>
      </c>
      <c r="P18" s="126"/>
      <c r="Q18" s="128">
        <f t="shared" si="11"/>
        <v>26583.135000000002</v>
      </c>
      <c r="R18" s="129"/>
    </row>
    <row r="19" spans="1:21" s="84" customFormat="1" ht="63" customHeight="1" x14ac:dyDescent="0.25">
      <c r="A19" s="81" t="s">
        <v>156</v>
      </c>
      <c r="B19" s="171" t="s">
        <v>144</v>
      </c>
      <c r="C19" s="68">
        <v>14040200</v>
      </c>
      <c r="D19" s="125">
        <v>150000</v>
      </c>
      <c r="E19" s="125">
        <v>150000</v>
      </c>
      <c r="F19" s="126">
        <f t="shared" si="12"/>
        <v>18952.816999999999</v>
      </c>
      <c r="G19" s="125">
        <v>10565.005999999999</v>
      </c>
      <c r="H19" s="125">
        <v>8387.8109999999997</v>
      </c>
      <c r="I19" s="127">
        <v>13700</v>
      </c>
      <c r="J19" s="128">
        <f t="shared" si="26"/>
        <v>5252.8169999999991</v>
      </c>
      <c r="K19" s="129">
        <f t="shared" si="27"/>
        <v>138.34172992700729</v>
      </c>
      <c r="L19" s="128">
        <f t="shared" si="13"/>
        <v>25000</v>
      </c>
      <c r="M19" s="128">
        <f t="shared" si="28"/>
        <v>-6047.1830000000009</v>
      </c>
      <c r="N19" s="129">
        <f t="shared" si="29"/>
        <v>75.811267999999998</v>
      </c>
      <c r="O19" s="129">
        <f t="shared" si="14"/>
        <v>12.635211333333332</v>
      </c>
      <c r="P19" s="126"/>
      <c r="Q19" s="128">
        <f t="shared" si="11"/>
        <v>18952.816999999999</v>
      </c>
      <c r="R19" s="129"/>
    </row>
    <row r="20" spans="1:21" s="109" customFormat="1" ht="23.25" x14ac:dyDescent="0.25">
      <c r="A20" s="76">
        <v>5</v>
      </c>
      <c r="B20" s="85" t="s">
        <v>153</v>
      </c>
      <c r="C20" s="77" t="s">
        <v>154</v>
      </c>
      <c r="D20" s="120">
        <v>0</v>
      </c>
      <c r="E20" s="120">
        <v>0</v>
      </c>
      <c r="F20" s="121">
        <f t="shared" si="12"/>
        <v>0</v>
      </c>
      <c r="G20" s="120">
        <v>0</v>
      </c>
      <c r="H20" s="120">
        <v>0</v>
      </c>
      <c r="I20" s="122"/>
      <c r="J20" s="123">
        <f t="shared" si="26"/>
        <v>0</v>
      </c>
      <c r="K20" s="124"/>
      <c r="L20" s="123">
        <f t="shared" ref="L20" si="30">E20/12*2</f>
        <v>0</v>
      </c>
      <c r="M20" s="123">
        <f t="shared" si="28"/>
        <v>0</v>
      </c>
      <c r="N20" s="124"/>
      <c r="O20" s="124"/>
      <c r="P20" s="121">
        <v>4.5270000000000001</v>
      </c>
      <c r="Q20" s="123">
        <f t="shared" si="11"/>
        <v>-4.5270000000000001</v>
      </c>
      <c r="R20" s="124"/>
      <c r="S20" s="155"/>
      <c r="T20" s="155"/>
    </row>
    <row r="21" spans="1:21" s="109" customFormat="1" ht="39" x14ac:dyDescent="0.25">
      <c r="A21" s="76">
        <v>6</v>
      </c>
      <c r="B21" s="85" t="s">
        <v>140</v>
      </c>
      <c r="C21" s="77" t="s">
        <v>38</v>
      </c>
      <c r="D21" s="120">
        <f>D22+D23+D24+D26+D25</f>
        <v>1164164.4849999999</v>
      </c>
      <c r="E21" s="120">
        <f>E22+E23+E24+E26+E25</f>
        <v>1164164.4849999999</v>
      </c>
      <c r="F21" s="121">
        <f t="shared" si="12"/>
        <v>233503.644</v>
      </c>
      <c r="G21" s="120">
        <f t="shared" ref="G21:I21" si="31">G22+G23+G24+G26+G25</f>
        <v>135837.954</v>
      </c>
      <c r="H21" s="120">
        <f t="shared" si="31"/>
        <v>97665.69</v>
      </c>
      <c r="I21" s="122">
        <f t="shared" si="31"/>
        <v>224947.3</v>
      </c>
      <c r="J21" s="123">
        <f t="shared" si="8"/>
        <v>8556.3440000000119</v>
      </c>
      <c r="K21" s="124">
        <f t="shared" si="25"/>
        <v>103.80371046907433</v>
      </c>
      <c r="L21" s="123">
        <f t="shared" si="13"/>
        <v>194027.41416666665</v>
      </c>
      <c r="M21" s="123">
        <f t="shared" si="9"/>
        <v>39476.229833333346</v>
      </c>
      <c r="N21" s="124">
        <f t="shared" si="10"/>
        <v>120.34569702579444</v>
      </c>
      <c r="O21" s="124">
        <f t="shared" si="14"/>
        <v>20.057616170965741</v>
      </c>
      <c r="P21" s="121">
        <f t="shared" ref="P21" si="32">P22+P23+P24+P26+P25</f>
        <v>228518.16700000002</v>
      </c>
      <c r="Q21" s="123">
        <f t="shared" si="11"/>
        <v>4985.4769999999844</v>
      </c>
      <c r="R21" s="124">
        <f t="shared" ref="R21:R26" si="33">F21/P21*100</f>
        <v>102.18165455528091</v>
      </c>
      <c r="S21" s="155">
        <f>P23+P24+P22</f>
        <v>53430.395000000004</v>
      </c>
      <c r="T21" s="155">
        <f>F22+F23+F24</f>
        <v>65976.782000000007</v>
      </c>
    </row>
    <row r="22" spans="1:21" s="111" customFormat="1" ht="34.5" customHeight="1" x14ac:dyDescent="0.25">
      <c r="A22" s="110" t="s">
        <v>157</v>
      </c>
      <c r="B22" s="172" t="s">
        <v>57</v>
      </c>
      <c r="C22" s="181" t="s">
        <v>44</v>
      </c>
      <c r="D22" s="125">
        <v>121980</v>
      </c>
      <c r="E22" s="125">
        <v>121980</v>
      </c>
      <c r="F22" s="126">
        <f t="shared" si="12"/>
        <v>22163.073</v>
      </c>
      <c r="G22" s="125">
        <v>17215.075000000001</v>
      </c>
      <c r="H22" s="125">
        <v>4947.9979999999996</v>
      </c>
      <c r="I22" s="127">
        <v>21284.451000000001</v>
      </c>
      <c r="J22" s="128">
        <f t="shared" si="8"/>
        <v>878.62199999999939</v>
      </c>
      <c r="K22" s="129">
        <f t="shared" si="25"/>
        <v>104.12799935502213</v>
      </c>
      <c r="L22" s="153">
        <f t="shared" si="13"/>
        <v>20330</v>
      </c>
      <c r="M22" s="128">
        <f t="shared" si="9"/>
        <v>1833.0730000000003</v>
      </c>
      <c r="N22" s="129">
        <f t="shared" si="10"/>
        <v>109.0165912444663</v>
      </c>
      <c r="O22" s="129">
        <f t="shared" si="14"/>
        <v>18.16943187407772</v>
      </c>
      <c r="P22" s="126">
        <v>17518.294000000002</v>
      </c>
      <c r="Q22" s="128">
        <f t="shared" si="11"/>
        <v>4644.7789999999986</v>
      </c>
      <c r="R22" s="129">
        <f t="shared" si="33"/>
        <v>126.51387743578226</v>
      </c>
    </row>
    <row r="23" spans="1:21" s="111" customFormat="1" ht="34.5" customHeight="1" x14ac:dyDescent="0.25">
      <c r="A23" s="81" t="s">
        <v>158</v>
      </c>
      <c r="B23" s="172" t="s">
        <v>7</v>
      </c>
      <c r="C23" s="181"/>
      <c r="D23" s="125">
        <v>287000</v>
      </c>
      <c r="E23" s="125">
        <v>287000</v>
      </c>
      <c r="F23" s="126">
        <f t="shared" si="12"/>
        <v>43535.733999999997</v>
      </c>
      <c r="G23" s="125">
        <v>17562.599999999999</v>
      </c>
      <c r="H23" s="125">
        <v>25973.133999999998</v>
      </c>
      <c r="I23" s="127">
        <v>39697</v>
      </c>
      <c r="J23" s="128">
        <f t="shared" si="8"/>
        <v>3838.7339999999967</v>
      </c>
      <c r="K23" s="129">
        <f t="shared" si="25"/>
        <v>109.67008590069779</v>
      </c>
      <c r="L23" s="123">
        <f t="shared" si="13"/>
        <v>47833.333333333336</v>
      </c>
      <c r="M23" s="128">
        <f t="shared" si="9"/>
        <v>-4297.599333333339</v>
      </c>
      <c r="N23" s="129">
        <f t="shared" si="10"/>
        <v>91.015471777003469</v>
      </c>
      <c r="O23" s="129">
        <f t="shared" si="14"/>
        <v>15.169245296167247</v>
      </c>
      <c r="P23" s="126">
        <v>35560.785000000003</v>
      </c>
      <c r="Q23" s="128">
        <f t="shared" si="11"/>
        <v>7974.9489999999932</v>
      </c>
      <c r="R23" s="129">
        <f t="shared" si="33"/>
        <v>122.42624565233864</v>
      </c>
    </row>
    <row r="24" spans="1:21" s="111" customFormat="1" ht="34.5" customHeight="1" x14ac:dyDescent="0.25">
      <c r="A24" s="81" t="s">
        <v>159</v>
      </c>
      <c r="B24" s="172" t="s">
        <v>58</v>
      </c>
      <c r="C24" s="181"/>
      <c r="D24" s="125">
        <v>1410</v>
      </c>
      <c r="E24" s="125">
        <v>1410</v>
      </c>
      <c r="F24" s="126">
        <f t="shared" si="12"/>
        <v>277.97500000000002</v>
      </c>
      <c r="G24" s="125">
        <v>204.43299999999999</v>
      </c>
      <c r="H24" s="125">
        <v>73.542000000000002</v>
      </c>
      <c r="I24" s="127">
        <v>277</v>
      </c>
      <c r="J24" s="128">
        <f t="shared" si="8"/>
        <v>0.97500000000002274</v>
      </c>
      <c r="K24" s="129">
        <f t="shared" si="25"/>
        <v>100.3519855595668</v>
      </c>
      <c r="L24" s="123">
        <f t="shared" si="13"/>
        <v>235</v>
      </c>
      <c r="M24" s="128">
        <f t="shared" si="9"/>
        <v>42.975000000000023</v>
      </c>
      <c r="N24" s="129">
        <f t="shared" si="10"/>
        <v>118.28723404255319</v>
      </c>
      <c r="O24" s="129">
        <f t="shared" si="14"/>
        <v>19.714539007092199</v>
      </c>
      <c r="P24" s="126">
        <v>351.31600000000003</v>
      </c>
      <c r="Q24" s="128">
        <f t="shared" si="11"/>
        <v>-73.341000000000008</v>
      </c>
      <c r="R24" s="129">
        <f t="shared" si="33"/>
        <v>79.123922622368468</v>
      </c>
      <c r="S24" s="129">
        <f>100-R24</f>
        <v>20.876077377631532</v>
      </c>
      <c r="T24" s="112"/>
      <c r="U24" s="113" t="e">
        <f>F22/#REF!*100</f>
        <v>#REF!</v>
      </c>
    </row>
    <row r="25" spans="1:21" s="115" customFormat="1" ht="34.5" customHeight="1" x14ac:dyDescent="0.25">
      <c r="A25" s="81" t="s">
        <v>160</v>
      </c>
      <c r="B25" s="172" t="s">
        <v>40</v>
      </c>
      <c r="C25" s="114" t="s">
        <v>39</v>
      </c>
      <c r="D25" s="125">
        <v>2250</v>
      </c>
      <c r="E25" s="125">
        <v>2250</v>
      </c>
      <c r="F25" s="126">
        <f t="shared" si="12"/>
        <v>415.36500000000001</v>
      </c>
      <c r="G25" s="125">
        <v>138.30099999999999</v>
      </c>
      <c r="H25" s="125">
        <v>277.06400000000002</v>
      </c>
      <c r="I25" s="127">
        <v>389.05</v>
      </c>
      <c r="J25" s="128">
        <f t="shared" si="8"/>
        <v>26.314999999999998</v>
      </c>
      <c r="K25" s="129">
        <f t="shared" si="25"/>
        <v>106.76391209356125</v>
      </c>
      <c r="L25" s="123">
        <f t="shared" si="13"/>
        <v>375</v>
      </c>
      <c r="M25" s="128">
        <f t="shared" si="9"/>
        <v>40.365000000000009</v>
      </c>
      <c r="N25" s="129">
        <f t="shared" si="10"/>
        <v>110.764</v>
      </c>
      <c r="O25" s="129">
        <f t="shared" si="14"/>
        <v>18.460666666666668</v>
      </c>
      <c r="P25" s="126">
        <v>253.066</v>
      </c>
      <c r="Q25" s="125">
        <f t="shared" si="11"/>
        <v>162.29900000000001</v>
      </c>
      <c r="R25" s="129">
        <f t="shared" si="33"/>
        <v>164.13307200493153</v>
      </c>
    </row>
    <row r="26" spans="1:21" s="111" customFormat="1" ht="34.5" customHeight="1" x14ac:dyDescent="0.25">
      <c r="A26" s="81" t="s">
        <v>161</v>
      </c>
      <c r="B26" s="172" t="s">
        <v>33</v>
      </c>
      <c r="C26" s="149" t="s">
        <v>34</v>
      </c>
      <c r="D26" s="125">
        <v>751524.48499999999</v>
      </c>
      <c r="E26" s="125">
        <v>751524.48499999999</v>
      </c>
      <c r="F26" s="126">
        <f t="shared" si="12"/>
        <v>167111.497</v>
      </c>
      <c r="G26" s="125">
        <v>100717.545</v>
      </c>
      <c r="H26" s="125">
        <v>66393.952000000005</v>
      </c>
      <c r="I26" s="127">
        <v>163299.799</v>
      </c>
      <c r="J26" s="128">
        <f t="shared" si="8"/>
        <v>3811.698000000004</v>
      </c>
      <c r="K26" s="129">
        <f t="shared" si="25"/>
        <v>102.33417188713135</v>
      </c>
      <c r="L26" s="123">
        <f t="shared" si="13"/>
        <v>125254.08083333333</v>
      </c>
      <c r="M26" s="128">
        <f t="shared" si="9"/>
        <v>41857.416166666677</v>
      </c>
      <c r="N26" s="129">
        <f t="shared" si="10"/>
        <v>133.41800593496299</v>
      </c>
      <c r="O26" s="129">
        <f t="shared" si="14"/>
        <v>22.236334322493832</v>
      </c>
      <c r="P26" s="126">
        <v>174834.70600000001</v>
      </c>
      <c r="Q26" s="128">
        <f t="shared" si="11"/>
        <v>-7723.2090000000026</v>
      </c>
      <c r="R26" s="129">
        <f t="shared" si="33"/>
        <v>95.582565283119465</v>
      </c>
      <c r="T26" s="112"/>
      <c r="U26" s="113" t="e">
        <f>F26/#REF!*100</f>
        <v>#REF!</v>
      </c>
    </row>
    <row r="27" spans="1:21" s="80" customFormat="1" ht="39" x14ac:dyDescent="0.25">
      <c r="A27" s="76">
        <v>7</v>
      </c>
      <c r="B27" s="85" t="s">
        <v>46</v>
      </c>
      <c r="C27" s="77" t="s">
        <v>18</v>
      </c>
      <c r="D27" s="120">
        <v>940</v>
      </c>
      <c r="E27" s="120">
        <v>940</v>
      </c>
      <c r="F27" s="121">
        <f t="shared" si="12"/>
        <v>10.423</v>
      </c>
      <c r="G27" s="120">
        <v>1.22</v>
      </c>
      <c r="H27" s="120">
        <v>9.2029999999999994</v>
      </c>
      <c r="I27" s="122">
        <v>9.4</v>
      </c>
      <c r="J27" s="123">
        <f t="shared" si="8"/>
        <v>1.0229999999999997</v>
      </c>
      <c r="K27" s="124">
        <f t="shared" si="25"/>
        <v>110.88297872340425</v>
      </c>
      <c r="L27" s="123">
        <f t="shared" si="13"/>
        <v>156.66666666666666</v>
      </c>
      <c r="M27" s="123">
        <f t="shared" si="9"/>
        <v>-146.24366666666666</v>
      </c>
      <c r="N27" s="124">
        <f t="shared" si="10"/>
        <v>6.6529787234042557</v>
      </c>
      <c r="O27" s="124">
        <f t="shared" si="14"/>
        <v>1.1088297872340427</v>
      </c>
      <c r="P27" s="121">
        <v>42.091999999999999</v>
      </c>
      <c r="Q27" s="123">
        <f t="shared" si="11"/>
        <v>-31.668999999999997</v>
      </c>
      <c r="R27" s="124">
        <f>F27/P27*100</f>
        <v>24.762425163926636</v>
      </c>
      <c r="S27" s="79">
        <f>100-R27</f>
        <v>75.237574836073364</v>
      </c>
    </row>
    <row r="28" spans="1:21" s="80" customFormat="1" ht="23.25" x14ac:dyDescent="0.25">
      <c r="A28" s="76">
        <f t="shared" ref="A28:A36" si="34">A27+1</f>
        <v>8</v>
      </c>
      <c r="B28" s="85" t="s">
        <v>68</v>
      </c>
      <c r="C28" s="77" t="s">
        <v>67</v>
      </c>
      <c r="D28" s="120">
        <v>29000</v>
      </c>
      <c r="E28" s="120">
        <v>29000</v>
      </c>
      <c r="F28" s="121">
        <f t="shared" si="12"/>
        <v>0</v>
      </c>
      <c r="G28" s="120">
        <v>0</v>
      </c>
      <c r="H28" s="120">
        <v>0</v>
      </c>
      <c r="I28" s="122">
        <v>0</v>
      </c>
      <c r="J28" s="123">
        <f t="shared" si="8"/>
        <v>0</v>
      </c>
      <c r="K28" s="124"/>
      <c r="L28" s="123">
        <f t="shared" si="13"/>
        <v>4833.333333333333</v>
      </c>
      <c r="M28" s="123">
        <f t="shared" si="9"/>
        <v>-4833.333333333333</v>
      </c>
      <c r="N28" s="124">
        <f t="shared" si="10"/>
        <v>0</v>
      </c>
      <c r="O28" s="124">
        <f t="shared" si="14"/>
        <v>0</v>
      </c>
      <c r="P28" s="121">
        <v>1740.826</v>
      </c>
      <c r="Q28" s="123">
        <f t="shared" si="11"/>
        <v>-1740.826</v>
      </c>
      <c r="R28" s="124">
        <f>F28/P28*100</f>
        <v>0</v>
      </c>
    </row>
    <row r="29" spans="1:21" s="80" customFormat="1" ht="30.75" customHeight="1" x14ac:dyDescent="0.25">
      <c r="A29" s="76">
        <f t="shared" si="34"/>
        <v>9</v>
      </c>
      <c r="B29" s="85" t="s">
        <v>8</v>
      </c>
      <c r="C29" s="77" t="s">
        <v>19</v>
      </c>
      <c r="D29" s="120">
        <v>100</v>
      </c>
      <c r="E29" s="120">
        <v>100</v>
      </c>
      <c r="F29" s="121">
        <f t="shared" si="12"/>
        <v>157.04300000000001</v>
      </c>
      <c r="G29" s="120">
        <v>87.317999999999998</v>
      </c>
      <c r="H29" s="120">
        <v>69.724999999999994</v>
      </c>
      <c r="I29" s="122">
        <v>100</v>
      </c>
      <c r="J29" s="123">
        <f t="shared" si="8"/>
        <v>57.043000000000006</v>
      </c>
      <c r="K29" s="124">
        <f t="shared" ref="K29:K43" si="35">F29/I29*100</f>
        <v>157.04300000000001</v>
      </c>
      <c r="L29" s="123">
        <f t="shared" si="13"/>
        <v>16.666666666666668</v>
      </c>
      <c r="M29" s="123">
        <f t="shared" si="9"/>
        <v>140.37633333333335</v>
      </c>
      <c r="N29" s="124">
        <f t="shared" si="10"/>
        <v>942.25800000000004</v>
      </c>
      <c r="O29" s="124">
        <f t="shared" si="14"/>
        <v>157.04300000000001</v>
      </c>
      <c r="P29" s="121">
        <v>0</v>
      </c>
      <c r="Q29" s="123">
        <f t="shared" si="11"/>
        <v>157.04300000000001</v>
      </c>
      <c r="R29" s="124"/>
    </row>
    <row r="30" spans="1:21" s="80" customFormat="1" ht="61.5" customHeight="1" x14ac:dyDescent="0.25">
      <c r="A30" s="76">
        <f t="shared" si="34"/>
        <v>10</v>
      </c>
      <c r="B30" s="179" t="s">
        <v>88</v>
      </c>
      <c r="C30" s="104" t="s">
        <v>89</v>
      </c>
      <c r="D30" s="120">
        <v>12</v>
      </c>
      <c r="E30" s="120">
        <v>12</v>
      </c>
      <c r="F30" s="121">
        <f t="shared" si="12"/>
        <v>7.4999999999999997E-2</v>
      </c>
      <c r="G30" s="120">
        <v>7.4999999999999997E-2</v>
      </c>
      <c r="H30" s="120">
        <v>0</v>
      </c>
      <c r="I30" s="122">
        <v>7.4999999999999997E-2</v>
      </c>
      <c r="J30" s="123">
        <f t="shared" si="8"/>
        <v>0</v>
      </c>
      <c r="K30" s="124">
        <f t="shared" si="35"/>
        <v>100</v>
      </c>
      <c r="L30" s="123">
        <f t="shared" si="13"/>
        <v>2</v>
      </c>
      <c r="M30" s="123">
        <f t="shared" si="9"/>
        <v>-1.925</v>
      </c>
      <c r="N30" s="124">
        <f t="shared" si="10"/>
        <v>3.75</v>
      </c>
      <c r="O30" s="124">
        <f t="shared" si="14"/>
        <v>0.625</v>
      </c>
      <c r="P30" s="121">
        <v>5.1849999999999996</v>
      </c>
      <c r="Q30" s="123">
        <f t="shared" si="11"/>
        <v>-5.1099999999999994</v>
      </c>
      <c r="R30" s="124">
        <f t="shared" ref="R30:R42" si="36">F30/P30*100</f>
        <v>1.446480231436837</v>
      </c>
    </row>
    <row r="31" spans="1:21" s="80" customFormat="1" ht="34.5" customHeight="1" x14ac:dyDescent="0.25">
      <c r="A31" s="76">
        <f t="shared" si="34"/>
        <v>11</v>
      </c>
      <c r="B31" s="139" t="s">
        <v>30</v>
      </c>
      <c r="C31" s="77" t="s">
        <v>25</v>
      </c>
      <c r="D31" s="120">
        <v>10000</v>
      </c>
      <c r="E31" s="120">
        <v>10000</v>
      </c>
      <c r="F31" s="121">
        <f t="shared" si="12"/>
        <v>1754.761</v>
      </c>
      <c r="G31" s="120">
        <v>808.93100000000004</v>
      </c>
      <c r="H31" s="120">
        <v>945.83</v>
      </c>
      <c r="I31" s="122">
        <v>1575</v>
      </c>
      <c r="J31" s="123">
        <f t="shared" si="8"/>
        <v>179.76099999999997</v>
      </c>
      <c r="K31" s="124">
        <f t="shared" si="35"/>
        <v>111.41339682539682</v>
      </c>
      <c r="L31" s="123">
        <f t="shared" si="13"/>
        <v>1666.6666666666667</v>
      </c>
      <c r="M31" s="123">
        <f t="shared" si="9"/>
        <v>88.094333333333225</v>
      </c>
      <c r="N31" s="124">
        <f t="shared" si="10"/>
        <v>105.28565999999999</v>
      </c>
      <c r="O31" s="124">
        <f t="shared" si="14"/>
        <v>17.547609999999999</v>
      </c>
      <c r="P31" s="121">
        <v>2176.3469999999998</v>
      </c>
      <c r="Q31" s="123">
        <f t="shared" si="11"/>
        <v>-421.58599999999979</v>
      </c>
      <c r="R31" s="124">
        <f t="shared" si="36"/>
        <v>80.628732458564741</v>
      </c>
      <c r="S31" s="79">
        <f>100-R31</f>
        <v>19.371267541435259</v>
      </c>
    </row>
    <row r="32" spans="1:21" s="80" customFormat="1" ht="42" customHeight="1" x14ac:dyDescent="0.25">
      <c r="A32" s="76">
        <f t="shared" si="34"/>
        <v>12</v>
      </c>
      <c r="B32" s="139" t="s">
        <v>78</v>
      </c>
      <c r="C32" s="77" t="s">
        <v>77</v>
      </c>
      <c r="D32" s="120">
        <v>450</v>
      </c>
      <c r="E32" s="120">
        <v>450</v>
      </c>
      <c r="F32" s="121">
        <f t="shared" si="12"/>
        <v>133</v>
      </c>
      <c r="G32" s="120">
        <v>26</v>
      </c>
      <c r="H32" s="120">
        <v>107</v>
      </c>
      <c r="I32" s="122">
        <v>110</v>
      </c>
      <c r="J32" s="123">
        <f t="shared" si="8"/>
        <v>23</v>
      </c>
      <c r="K32" s="124">
        <f t="shared" si="35"/>
        <v>120.90909090909091</v>
      </c>
      <c r="L32" s="123">
        <f t="shared" si="13"/>
        <v>75</v>
      </c>
      <c r="M32" s="123">
        <f t="shared" si="9"/>
        <v>58</v>
      </c>
      <c r="N32" s="124">
        <f t="shared" si="10"/>
        <v>177.33333333333334</v>
      </c>
      <c r="O32" s="124">
        <f t="shared" si="14"/>
        <v>29.555555555555557</v>
      </c>
      <c r="P32" s="121">
        <v>86.576000000000008</v>
      </c>
      <c r="Q32" s="123">
        <f t="shared" si="11"/>
        <v>46.423999999999992</v>
      </c>
      <c r="R32" s="124">
        <f t="shared" si="36"/>
        <v>153.62225097024577</v>
      </c>
    </row>
    <row r="33" spans="1:22" s="80" customFormat="1" ht="32.25" customHeight="1" x14ac:dyDescent="0.25">
      <c r="A33" s="76">
        <f t="shared" si="34"/>
        <v>13</v>
      </c>
      <c r="B33" s="139" t="s">
        <v>106</v>
      </c>
      <c r="C33" s="77" t="s">
        <v>107</v>
      </c>
      <c r="D33" s="120">
        <v>17700</v>
      </c>
      <c r="E33" s="120">
        <v>17700</v>
      </c>
      <c r="F33" s="121">
        <f t="shared" si="12"/>
        <v>3211.5190000000002</v>
      </c>
      <c r="G33" s="120">
        <v>1414.5129999999999</v>
      </c>
      <c r="H33" s="120">
        <v>1797.0060000000001</v>
      </c>
      <c r="I33" s="122">
        <v>2750</v>
      </c>
      <c r="J33" s="123">
        <f t="shared" si="8"/>
        <v>461.51900000000023</v>
      </c>
      <c r="K33" s="124">
        <f t="shared" si="35"/>
        <v>116.7825090909091</v>
      </c>
      <c r="L33" s="123">
        <f t="shared" si="13"/>
        <v>2950</v>
      </c>
      <c r="M33" s="123">
        <f t="shared" si="9"/>
        <v>261.51900000000023</v>
      </c>
      <c r="N33" s="124">
        <f t="shared" si="10"/>
        <v>108.86505084745764</v>
      </c>
      <c r="O33" s="124">
        <f t="shared" si="14"/>
        <v>18.14417514124294</v>
      </c>
      <c r="P33" s="121">
        <v>3045.3679999999999</v>
      </c>
      <c r="Q33" s="123">
        <f t="shared" si="11"/>
        <v>166.15100000000029</v>
      </c>
      <c r="R33" s="124">
        <f t="shared" si="36"/>
        <v>105.45585952173926</v>
      </c>
    </row>
    <row r="34" spans="1:22" s="80" customFormat="1" ht="39" x14ac:dyDescent="0.25">
      <c r="A34" s="76">
        <f t="shared" si="34"/>
        <v>14</v>
      </c>
      <c r="B34" s="139" t="s">
        <v>171</v>
      </c>
      <c r="C34" s="77" t="s">
        <v>170</v>
      </c>
      <c r="D34" s="120">
        <v>0</v>
      </c>
      <c r="E34" s="120">
        <v>0</v>
      </c>
      <c r="F34" s="121">
        <f t="shared" si="12"/>
        <v>501.57299999999998</v>
      </c>
      <c r="G34" s="120">
        <v>0</v>
      </c>
      <c r="H34" s="120">
        <v>501.57299999999998</v>
      </c>
      <c r="I34" s="122">
        <v>0</v>
      </c>
      <c r="J34" s="123">
        <f t="shared" si="8"/>
        <v>501.57299999999998</v>
      </c>
      <c r="K34" s="124"/>
      <c r="L34" s="123">
        <f t="shared" si="13"/>
        <v>0</v>
      </c>
      <c r="M34" s="123">
        <f t="shared" si="9"/>
        <v>501.57299999999998</v>
      </c>
      <c r="N34" s="124"/>
      <c r="O34" s="124"/>
      <c r="P34" s="121"/>
      <c r="Q34" s="123">
        <f t="shared" si="11"/>
        <v>501.57299999999998</v>
      </c>
      <c r="R34" s="124"/>
    </row>
    <row r="35" spans="1:22" s="80" customFormat="1" ht="58.5" x14ac:dyDescent="0.25">
      <c r="A35" s="76">
        <f t="shared" si="34"/>
        <v>15</v>
      </c>
      <c r="B35" s="139" t="s">
        <v>137</v>
      </c>
      <c r="C35" s="77" t="s">
        <v>138</v>
      </c>
      <c r="D35" s="120">
        <v>58</v>
      </c>
      <c r="E35" s="120">
        <v>58</v>
      </c>
      <c r="F35" s="121">
        <f t="shared" si="12"/>
        <v>7.3500000000000005</v>
      </c>
      <c r="G35" s="120">
        <v>1.99</v>
      </c>
      <c r="H35" s="120">
        <v>5.36</v>
      </c>
      <c r="I35" s="122">
        <v>7.3</v>
      </c>
      <c r="J35" s="123">
        <f t="shared" si="8"/>
        <v>5.0000000000000711E-2</v>
      </c>
      <c r="K35" s="124">
        <f t="shared" si="35"/>
        <v>100.68493150684932</v>
      </c>
      <c r="L35" s="123">
        <f t="shared" si="13"/>
        <v>9.6666666666666661</v>
      </c>
      <c r="M35" s="123">
        <f t="shared" ref="M35" si="37">F35-L35</f>
        <v>-2.3166666666666655</v>
      </c>
      <c r="N35" s="124">
        <f>F35/L35*100</f>
        <v>76.034482758620697</v>
      </c>
      <c r="O35" s="124">
        <f t="shared" si="14"/>
        <v>12.672413793103448</v>
      </c>
      <c r="P35" s="121">
        <v>14.462</v>
      </c>
      <c r="Q35" s="123">
        <f t="shared" ref="Q35" si="38">F35-P35</f>
        <v>-7.1119999999999992</v>
      </c>
      <c r="R35" s="124">
        <f t="shared" ref="R35" si="39">F35/P35*100</f>
        <v>50.822846079380447</v>
      </c>
    </row>
    <row r="36" spans="1:22" s="80" customFormat="1" ht="30.75" customHeight="1" x14ac:dyDescent="0.25">
      <c r="A36" s="76">
        <f t="shared" si="34"/>
        <v>16</v>
      </c>
      <c r="B36" s="139" t="s">
        <v>80</v>
      </c>
      <c r="C36" s="77" t="s">
        <v>79</v>
      </c>
      <c r="D36" s="120">
        <f>SUM(D37:D40)</f>
        <v>43825</v>
      </c>
      <c r="E36" s="120">
        <f>SUM(E37:E40)</f>
        <v>43825</v>
      </c>
      <c r="F36" s="121">
        <f t="shared" si="12"/>
        <v>5787.6910000000007</v>
      </c>
      <c r="G36" s="120">
        <f t="shared" ref="G36:I36" si="40">SUM(G37:G40)</f>
        <v>2787.4590000000003</v>
      </c>
      <c r="H36" s="120">
        <f t="shared" si="40"/>
        <v>3000.232</v>
      </c>
      <c r="I36" s="122">
        <f t="shared" si="40"/>
        <v>5421.0999999999995</v>
      </c>
      <c r="J36" s="123">
        <f t="shared" si="8"/>
        <v>366.59100000000126</v>
      </c>
      <c r="K36" s="124">
        <f t="shared" si="35"/>
        <v>106.76229916437624</v>
      </c>
      <c r="L36" s="123">
        <f t="shared" si="13"/>
        <v>7304.166666666667</v>
      </c>
      <c r="M36" s="123">
        <f t="shared" si="9"/>
        <v>-1516.4756666666663</v>
      </c>
      <c r="N36" s="124">
        <f t="shared" si="10"/>
        <v>79.238211066742736</v>
      </c>
      <c r="O36" s="124">
        <f t="shared" si="14"/>
        <v>13.20636851112379</v>
      </c>
      <c r="P36" s="121">
        <f t="shared" ref="P36" si="41">SUM(P37:P40)</f>
        <v>5931.1959999999999</v>
      </c>
      <c r="Q36" s="123">
        <f t="shared" si="11"/>
        <v>-143.5049999999992</v>
      </c>
      <c r="R36" s="124">
        <f t="shared" si="36"/>
        <v>97.580504842530928</v>
      </c>
    </row>
    <row r="37" spans="1:22" s="84" customFormat="1" ht="42" customHeight="1" x14ac:dyDescent="0.25">
      <c r="A37" s="81" t="s">
        <v>172</v>
      </c>
      <c r="B37" s="140" t="s">
        <v>72</v>
      </c>
      <c r="C37" s="149" t="s">
        <v>71</v>
      </c>
      <c r="D37" s="125">
        <v>1100</v>
      </c>
      <c r="E37" s="125">
        <v>1100</v>
      </c>
      <c r="F37" s="126">
        <f t="shared" si="12"/>
        <v>199.68099999999998</v>
      </c>
      <c r="G37" s="125">
        <v>84.753</v>
      </c>
      <c r="H37" s="125">
        <v>114.928</v>
      </c>
      <c r="I37" s="127">
        <v>170</v>
      </c>
      <c r="J37" s="128">
        <f t="shared" si="8"/>
        <v>29.680999999999983</v>
      </c>
      <c r="K37" s="129">
        <f t="shared" si="35"/>
        <v>117.45941176470586</v>
      </c>
      <c r="L37" s="123">
        <f t="shared" si="13"/>
        <v>183.33333333333334</v>
      </c>
      <c r="M37" s="128">
        <f t="shared" si="9"/>
        <v>16.34766666666664</v>
      </c>
      <c r="N37" s="129">
        <f t="shared" si="10"/>
        <v>108.91690909090907</v>
      </c>
      <c r="O37" s="129">
        <f t="shared" si="14"/>
        <v>18.15281818181818</v>
      </c>
      <c r="P37" s="126">
        <v>221.93900000000002</v>
      </c>
      <c r="Q37" s="128">
        <f t="shared" si="11"/>
        <v>-22.258000000000038</v>
      </c>
      <c r="R37" s="129">
        <f t="shared" si="36"/>
        <v>89.971118190133296</v>
      </c>
      <c r="S37" s="129">
        <f>R37-100</f>
        <v>-10.028881809866704</v>
      </c>
      <c r="T37" s="82"/>
    </row>
    <row r="38" spans="1:22" s="84" customFormat="1" ht="28.5" customHeight="1" x14ac:dyDescent="0.25">
      <c r="A38" s="81" t="s">
        <v>173</v>
      </c>
      <c r="B38" s="141" t="s">
        <v>59</v>
      </c>
      <c r="C38" s="68" t="s">
        <v>60</v>
      </c>
      <c r="D38" s="125">
        <v>42000</v>
      </c>
      <c r="E38" s="125">
        <v>42000</v>
      </c>
      <c r="F38" s="126">
        <f t="shared" si="12"/>
        <v>5432.3919999999998</v>
      </c>
      <c r="G38" s="125">
        <v>2625.3359999999998</v>
      </c>
      <c r="H38" s="125">
        <v>2807.056</v>
      </c>
      <c r="I38" s="127">
        <v>5100</v>
      </c>
      <c r="J38" s="128">
        <f t="shared" si="8"/>
        <v>332.39199999999983</v>
      </c>
      <c r="K38" s="129">
        <f t="shared" si="35"/>
        <v>106.51749019607844</v>
      </c>
      <c r="L38" s="123">
        <f t="shared" si="13"/>
        <v>7000</v>
      </c>
      <c r="M38" s="128">
        <f t="shared" si="9"/>
        <v>-1567.6080000000002</v>
      </c>
      <c r="N38" s="129">
        <f t="shared" si="10"/>
        <v>77.605599999999995</v>
      </c>
      <c r="O38" s="129">
        <f t="shared" si="14"/>
        <v>12.934266666666666</v>
      </c>
      <c r="P38" s="126">
        <v>5488.0789999999997</v>
      </c>
      <c r="Q38" s="128">
        <f t="shared" si="11"/>
        <v>-55.686999999999898</v>
      </c>
      <c r="R38" s="129">
        <f t="shared" si="36"/>
        <v>98.985309796014235</v>
      </c>
      <c r="S38" s="129">
        <f>R38-100</f>
        <v>-1.014690203985765</v>
      </c>
      <c r="T38" s="83"/>
    </row>
    <row r="39" spans="1:22" s="84" customFormat="1" ht="39" x14ac:dyDescent="0.25">
      <c r="A39" s="81" t="s">
        <v>174</v>
      </c>
      <c r="B39" s="141" t="s">
        <v>76</v>
      </c>
      <c r="C39" s="68" t="s">
        <v>73</v>
      </c>
      <c r="D39" s="125">
        <v>680</v>
      </c>
      <c r="E39" s="125">
        <v>680</v>
      </c>
      <c r="F39" s="126">
        <f t="shared" si="12"/>
        <v>124.468</v>
      </c>
      <c r="G39" s="125">
        <v>73.34</v>
      </c>
      <c r="H39" s="125">
        <v>51.128</v>
      </c>
      <c r="I39" s="127">
        <v>120.4</v>
      </c>
      <c r="J39" s="128">
        <f t="shared" si="8"/>
        <v>4.0679999999999978</v>
      </c>
      <c r="K39" s="129">
        <f t="shared" si="35"/>
        <v>103.37873754152824</v>
      </c>
      <c r="L39" s="123">
        <f t="shared" si="13"/>
        <v>113.33333333333333</v>
      </c>
      <c r="M39" s="128">
        <f t="shared" si="9"/>
        <v>11.134666666666675</v>
      </c>
      <c r="N39" s="129">
        <f t="shared" si="10"/>
        <v>109.82470588235296</v>
      </c>
      <c r="O39" s="129">
        <f t="shared" si="14"/>
        <v>18.304117647058824</v>
      </c>
      <c r="P39" s="126">
        <v>204.708</v>
      </c>
      <c r="Q39" s="128">
        <f t="shared" si="11"/>
        <v>-80.239999999999995</v>
      </c>
      <c r="R39" s="129">
        <f t="shared" si="36"/>
        <v>60.802704339840162</v>
      </c>
    </row>
    <row r="40" spans="1:22" s="84" customFormat="1" ht="80.25" customHeight="1" x14ac:dyDescent="0.25">
      <c r="A40" s="81" t="s">
        <v>175</v>
      </c>
      <c r="B40" s="142" t="s">
        <v>75</v>
      </c>
      <c r="C40" s="68" t="s">
        <v>74</v>
      </c>
      <c r="D40" s="125">
        <v>45</v>
      </c>
      <c r="E40" s="125">
        <v>45</v>
      </c>
      <c r="F40" s="126">
        <f t="shared" si="12"/>
        <v>31.150000000000002</v>
      </c>
      <c r="G40" s="125">
        <v>4.03</v>
      </c>
      <c r="H40" s="125">
        <v>27.12</v>
      </c>
      <c r="I40" s="127">
        <v>30.7</v>
      </c>
      <c r="J40" s="128">
        <f t="shared" si="8"/>
        <v>0.45000000000000284</v>
      </c>
      <c r="K40" s="129">
        <f t="shared" si="35"/>
        <v>101.46579804560261</v>
      </c>
      <c r="L40" s="123">
        <f t="shared" si="13"/>
        <v>7.5</v>
      </c>
      <c r="M40" s="128">
        <f t="shared" si="9"/>
        <v>23.650000000000002</v>
      </c>
      <c r="N40" s="129">
        <f t="shared" si="10"/>
        <v>415.33333333333331</v>
      </c>
      <c r="O40" s="129">
        <f t="shared" si="14"/>
        <v>69.222222222222229</v>
      </c>
      <c r="P40" s="126">
        <v>16.47</v>
      </c>
      <c r="Q40" s="128">
        <f t="shared" si="11"/>
        <v>14.680000000000003</v>
      </c>
      <c r="R40" s="129">
        <f t="shared" si="36"/>
        <v>189.13175470552522</v>
      </c>
    </row>
    <row r="41" spans="1:22" s="80" customFormat="1" ht="39" x14ac:dyDescent="0.25">
      <c r="A41" s="76">
        <v>16</v>
      </c>
      <c r="B41" s="179" t="s">
        <v>35</v>
      </c>
      <c r="C41" s="77" t="s">
        <v>20</v>
      </c>
      <c r="D41" s="120">
        <v>12000</v>
      </c>
      <c r="E41" s="120">
        <v>12000</v>
      </c>
      <c r="F41" s="121">
        <f t="shared" si="12"/>
        <v>4223.6120000000001</v>
      </c>
      <c r="G41" s="120">
        <v>3396.0749999999998</v>
      </c>
      <c r="H41" s="120">
        <v>827.53700000000003</v>
      </c>
      <c r="I41" s="122">
        <v>3785</v>
      </c>
      <c r="J41" s="123">
        <f t="shared" si="8"/>
        <v>438.61200000000008</v>
      </c>
      <c r="K41" s="124">
        <f t="shared" si="35"/>
        <v>111.58816380449142</v>
      </c>
      <c r="L41" s="123">
        <f t="shared" si="13"/>
        <v>2000</v>
      </c>
      <c r="M41" s="123">
        <f t="shared" si="9"/>
        <v>2223.6120000000001</v>
      </c>
      <c r="N41" s="124">
        <f t="shared" si="10"/>
        <v>211.1806</v>
      </c>
      <c r="O41" s="124">
        <f t="shared" si="14"/>
        <v>35.196766666666669</v>
      </c>
      <c r="P41" s="121">
        <v>2405.46</v>
      </c>
      <c r="Q41" s="123">
        <f t="shared" si="11"/>
        <v>1818.152</v>
      </c>
      <c r="R41" s="124">
        <f t="shared" si="36"/>
        <v>175.5843788714009</v>
      </c>
    </row>
    <row r="42" spans="1:22" s="80" customFormat="1" ht="23.25" x14ac:dyDescent="0.25">
      <c r="A42" s="76">
        <f t="shared" ref="A42:A48" si="42">A41+1</f>
        <v>17</v>
      </c>
      <c r="B42" s="85" t="s">
        <v>54</v>
      </c>
      <c r="C42" s="77" t="s">
        <v>16</v>
      </c>
      <c r="D42" s="120">
        <v>405.2</v>
      </c>
      <c r="E42" s="120">
        <v>405.2</v>
      </c>
      <c r="F42" s="121">
        <f t="shared" si="12"/>
        <v>78.106999999999999</v>
      </c>
      <c r="G42" s="120">
        <v>22.706</v>
      </c>
      <c r="H42" s="120">
        <v>55.401000000000003</v>
      </c>
      <c r="I42" s="122">
        <v>57</v>
      </c>
      <c r="J42" s="123">
        <f t="shared" si="8"/>
        <v>21.106999999999999</v>
      </c>
      <c r="K42" s="124">
        <f t="shared" si="35"/>
        <v>137.0298245614035</v>
      </c>
      <c r="L42" s="123">
        <f t="shared" si="13"/>
        <v>67.533333333333331</v>
      </c>
      <c r="M42" s="123">
        <f t="shared" si="9"/>
        <v>10.573666666666668</v>
      </c>
      <c r="N42" s="124">
        <f t="shared" si="10"/>
        <v>115.65695952615994</v>
      </c>
      <c r="O42" s="124">
        <f t="shared" si="14"/>
        <v>19.276159921026654</v>
      </c>
      <c r="P42" s="121">
        <v>85.198999999999998</v>
      </c>
      <c r="Q42" s="123">
        <f t="shared" si="11"/>
        <v>-7.0919999999999987</v>
      </c>
      <c r="R42" s="124">
        <f t="shared" si="36"/>
        <v>91.67595863801219</v>
      </c>
      <c r="S42" s="79">
        <f>100-R42</f>
        <v>8.3240413619878098</v>
      </c>
    </row>
    <row r="43" spans="1:22" s="80" customFormat="1" ht="57.75" customHeight="1" x14ac:dyDescent="0.25">
      <c r="A43" s="76">
        <f t="shared" si="42"/>
        <v>18</v>
      </c>
      <c r="B43" s="85" t="s">
        <v>94</v>
      </c>
      <c r="C43" s="77" t="s">
        <v>93</v>
      </c>
      <c r="D43" s="120">
        <v>24</v>
      </c>
      <c r="E43" s="120">
        <v>24</v>
      </c>
      <c r="F43" s="121">
        <f t="shared" si="12"/>
        <v>2.472</v>
      </c>
      <c r="G43" s="120">
        <v>2.472</v>
      </c>
      <c r="H43" s="120">
        <v>0</v>
      </c>
      <c r="I43" s="122">
        <v>2.4</v>
      </c>
      <c r="J43" s="123">
        <f t="shared" si="8"/>
        <v>7.2000000000000064E-2</v>
      </c>
      <c r="K43" s="124">
        <f t="shared" si="35"/>
        <v>103</v>
      </c>
      <c r="L43" s="123">
        <f t="shared" si="13"/>
        <v>4</v>
      </c>
      <c r="M43" s="123">
        <f t="shared" si="9"/>
        <v>-1.528</v>
      </c>
      <c r="N43" s="124">
        <f t="shared" si="10"/>
        <v>61.8</v>
      </c>
      <c r="O43" s="124">
        <f t="shared" si="14"/>
        <v>10.299999999999999</v>
      </c>
      <c r="P43" s="121">
        <v>0</v>
      </c>
      <c r="Q43" s="123">
        <f t="shared" si="11"/>
        <v>2.472</v>
      </c>
      <c r="R43" s="124"/>
    </row>
    <row r="44" spans="1:22" s="80" customFormat="1" ht="33" customHeight="1" x14ac:dyDescent="0.25">
      <c r="A44" s="76">
        <f t="shared" si="42"/>
        <v>19</v>
      </c>
      <c r="B44" s="108" t="s">
        <v>61</v>
      </c>
      <c r="C44" s="34" t="s">
        <v>62</v>
      </c>
      <c r="D44" s="120">
        <v>270</v>
      </c>
      <c r="E44" s="120">
        <v>270</v>
      </c>
      <c r="F44" s="121">
        <f t="shared" si="12"/>
        <v>0</v>
      </c>
      <c r="G44" s="120">
        <v>0</v>
      </c>
      <c r="H44" s="120">
        <v>0</v>
      </c>
      <c r="I44" s="122">
        <v>0</v>
      </c>
      <c r="J44" s="123">
        <f t="shared" si="8"/>
        <v>0</v>
      </c>
      <c r="K44" s="124"/>
      <c r="L44" s="123">
        <f t="shared" si="13"/>
        <v>45</v>
      </c>
      <c r="M44" s="123">
        <f t="shared" si="9"/>
        <v>-45</v>
      </c>
      <c r="N44" s="124">
        <f t="shared" ref="N44:N49" si="43">F44/L44*100</f>
        <v>0</v>
      </c>
      <c r="O44" s="124">
        <f t="shared" si="14"/>
        <v>0</v>
      </c>
      <c r="P44" s="121">
        <v>0</v>
      </c>
      <c r="Q44" s="123">
        <f t="shared" si="11"/>
        <v>0</v>
      </c>
      <c r="R44" s="124"/>
    </row>
    <row r="45" spans="1:22" s="80" customFormat="1" ht="23.25" x14ac:dyDescent="0.25">
      <c r="A45" s="76">
        <f t="shared" si="42"/>
        <v>20</v>
      </c>
      <c r="B45" s="85" t="s">
        <v>8</v>
      </c>
      <c r="C45" s="77" t="s">
        <v>21</v>
      </c>
      <c r="D45" s="120">
        <v>1700</v>
      </c>
      <c r="E45" s="120">
        <v>1700</v>
      </c>
      <c r="F45" s="121">
        <f t="shared" si="12"/>
        <v>561.70899999999995</v>
      </c>
      <c r="G45" s="120">
        <v>255.631</v>
      </c>
      <c r="H45" s="120">
        <v>306.07799999999997</v>
      </c>
      <c r="I45" s="122">
        <v>402</v>
      </c>
      <c r="J45" s="123">
        <f t="shared" ref="J45:J58" si="44">F45-I45</f>
        <v>159.70899999999995</v>
      </c>
      <c r="K45" s="124">
        <f>F45/I45*100</f>
        <v>139.72860696517409</v>
      </c>
      <c r="L45" s="123">
        <f t="shared" si="13"/>
        <v>283.33333333333331</v>
      </c>
      <c r="M45" s="123">
        <f t="shared" ref="M45:M58" si="45">F45-L45</f>
        <v>278.37566666666663</v>
      </c>
      <c r="N45" s="124">
        <f t="shared" si="43"/>
        <v>198.25023529411766</v>
      </c>
      <c r="O45" s="124">
        <f t="shared" si="14"/>
        <v>33.041705882352943</v>
      </c>
      <c r="P45" s="121">
        <v>368.86400000000003</v>
      </c>
      <c r="Q45" s="123">
        <f t="shared" ref="Q45:Q58" si="46">F45-P45</f>
        <v>192.84499999999991</v>
      </c>
      <c r="R45" s="124">
        <f>F45/P45*100</f>
        <v>152.28078641450503</v>
      </c>
      <c r="V45" s="80">
        <v>246438.04</v>
      </c>
    </row>
    <row r="46" spans="1:22" s="80" customFormat="1" ht="123" customHeight="1" x14ac:dyDescent="0.25">
      <c r="A46" s="76">
        <f t="shared" si="42"/>
        <v>21</v>
      </c>
      <c r="B46" s="85" t="s">
        <v>53</v>
      </c>
      <c r="C46" s="77" t="s">
        <v>47</v>
      </c>
      <c r="D46" s="120">
        <v>2000</v>
      </c>
      <c r="E46" s="120">
        <v>2000</v>
      </c>
      <c r="F46" s="121">
        <f t="shared" si="12"/>
        <v>1552.223</v>
      </c>
      <c r="G46" s="120">
        <v>1130.5809999999999</v>
      </c>
      <c r="H46" s="120">
        <v>421.642</v>
      </c>
      <c r="I46" s="122">
        <v>1510</v>
      </c>
      <c r="J46" s="123">
        <f t="shared" si="44"/>
        <v>42.222999999999956</v>
      </c>
      <c r="K46" s="124">
        <f>F46/I46*100</f>
        <v>102.7962251655629</v>
      </c>
      <c r="L46" s="123">
        <f t="shared" si="13"/>
        <v>333.33333333333331</v>
      </c>
      <c r="M46" s="123">
        <f t="shared" si="45"/>
        <v>1218.8896666666667</v>
      </c>
      <c r="N46" s="124">
        <f t="shared" si="43"/>
        <v>465.6669</v>
      </c>
      <c r="O46" s="124">
        <f t="shared" si="14"/>
        <v>77.611149999999995</v>
      </c>
      <c r="P46" s="121">
        <v>164.75200000000001</v>
      </c>
      <c r="Q46" s="123">
        <f t="shared" si="46"/>
        <v>1387.471</v>
      </c>
      <c r="R46" s="124">
        <f>F46/P46*100</f>
        <v>942.1573030979896</v>
      </c>
    </row>
    <row r="47" spans="1:22" s="80" customFormat="1" ht="58.5" x14ac:dyDescent="0.25">
      <c r="A47" s="76">
        <f t="shared" si="42"/>
        <v>22</v>
      </c>
      <c r="B47" s="85" t="s">
        <v>122</v>
      </c>
      <c r="C47" s="77" t="s">
        <v>121</v>
      </c>
      <c r="D47" s="120">
        <v>0.25</v>
      </c>
      <c r="E47" s="120">
        <v>0.25</v>
      </c>
      <c r="F47" s="121">
        <f t="shared" si="12"/>
        <v>0</v>
      </c>
      <c r="G47" s="120">
        <v>0</v>
      </c>
      <c r="H47" s="120">
        <v>0</v>
      </c>
      <c r="I47" s="122">
        <v>0</v>
      </c>
      <c r="J47" s="123">
        <f t="shared" si="44"/>
        <v>0</v>
      </c>
      <c r="K47" s="124"/>
      <c r="L47" s="123">
        <f t="shared" si="13"/>
        <v>4.1666666666666664E-2</v>
      </c>
      <c r="M47" s="123">
        <f t="shared" si="45"/>
        <v>-4.1666666666666664E-2</v>
      </c>
      <c r="N47" s="124">
        <f t="shared" si="43"/>
        <v>0</v>
      </c>
      <c r="O47" s="124">
        <f t="shared" si="14"/>
        <v>0</v>
      </c>
      <c r="P47" s="121">
        <v>0</v>
      </c>
      <c r="Q47" s="123">
        <f t="shared" si="46"/>
        <v>0</v>
      </c>
      <c r="R47" s="124"/>
      <c r="T47" s="78">
        <f>F49-F45</f>
        <v>840682.47899999982</v>
      </c>
      <c r="U47" s="78">
        <f>P49-P45</f>
        <v>685774.83499999996</v>
      </c>
      <c r="V47" s="79">
        <f>T47/U47</f>
        <v>1.2258870347728636</v>
      </c>
    </row>
    <row r="48" spans="1:22" s="80" customFormat="1" ht="39" x14ac:dyDescent="0.25">
      <c r="A48" s="76">
        <f t="shared" si="42"/>
        <v>23</v>
      </c>
      <c r="B48" s="85" t="s">
        <v>82</v>
      </c>
      <c r="C48" s="77" t="s">
        <v>81</v>
      </c>
      <c r="D48" s="120">
        <v>0.25</v>
      </c>
      <c r="E48" s="120">
        <v>0.25</v>
      </c>
      <c r="F48" s="121">
        <f t="shared" si="12"/>
        <v>0</v>
      </c>
      <c r="G48" s="120">
        <v>0</v>
      </c>
      <c r="H48" s="120">
        <v>0</v>
      </c>
      <c r="I48" s="122">
        <v>0</v>
      </c>
      <c r="J48" s="123">
        <f t="shared" si="44"/>
        <v>0</v>
      </c>
      <c r="K48" s="124"/>
      <c r="L48" s="123">
        <f t="shared" si="13"/>
        <v>4.1666666666666664E-2</v>
      </c>
      <c r="M48" s="123">
        <f t="shared" si="45"/>
        <v>-4.1666666666666664E-2</v>
      </c>
      <c r="N48" s="124">
        <f t="shared" si="43"/>
        <v>0</v>
      </c>
      <c r="O48" s="124">
        <f t="shared" si="14"/>
        <v>0</v>
      </c>
      <c r="P48" s="121">
        <v>0</v>
      </c>
      <c r="Q48" s="123">
        <f t="shared" si="46"/>
        <v>0</v>
      </c>
      <c r="R48" s="124"/>
    </row>
    <row r="49" spans="1:25" s="91" customFormat="1" ht="33.75" customHeight="1" x14ac:dyDescent="0.3">
      <c r="A49" s="86"/>
      <c r="B49" s="87" t="s">
        <v>9</v>
      </c>
      <c r="C49" s="88"/>
      <c r="D49" s="88">
        <f>D7+D8+D9+D14+D21+D27+D28+D29+D30+D31+D32+D33+D36+D41+D42+D43+D44+D45+D46+D48+D47+D35</f>
        <v>4907395.4850000003</v>
      </c>
      <c r="E49" s="88">
        <f>E7+E8+E9+E14+E21+E27+E28+E29+E30+E31+E32+E33+E36+E41+E42+E43+E44+E45+E46+E48+E47+E35</f>
        <v>4907395.4850000003</v>
      </c>
      <c r="F49" s="88">
        <f t="shared" si="12"/>
        <v>841244.18799999985</v>
      </c>
      <c r="G49" s="88">
        <f>G7+G8+G9+G14+G21+G27+G28+G29+G30+G31+G32+G33+G36+G41+G42+G43+G44+G45+G46+G48+G47+G35</f>
        <v>409452.82699999999</v>
      </c>
      <c r="H49" s="88">
        <f>H7+H8+H9+H14+H21+H27+H28+H29+H30+H31+H32+H33+H36+H41+H42+H43+H44+H45+H46+H48+H47+H35+H34</f>
        <v>431791.36099999992</v>
      </c>
      <c r="I49" s="88">
        <f>I7+I8+I9+I14+I21+I27+I28+I29+I30+I31+I32+I33+I36+I41+I42+I43+I44+I45+I46+I48+I47+I35</f>
        <v>797744.09200000006</v>
      </c>
      <c r="J49" s="89">
        <f t="shared" si="44"/>
        <v>43500.095999999787</v>
      </c>
      <c r="K49" s="90">
        <f>F49/I49*100</f>
        <v>105.45288851854006</v>
      </c>
      <c r="L49" s="88">
        <f>L7+L8+L9+L14+L21+L27+L28+L29+L30+L31+L32+L33+L36+L41+L42+L43+L44+L45+L46+L48+L47+L35</f>
        <v>817899.24749999982</v>
      </c>
      <c r="M49" s="89">
        <f t="shared" si="45"/>
        <v>23344.940500000026</v>
      </c>
      <c r="N49" s="90">
        <f t="shared" si="43"/>
        <v>102.85425626339142</v>
      </c>
      <c r="O49" s="90">
        <f t="shared" si="14"/>
        <v>17.142376043898565</v>
      </c>
      <c r="P49" s="88">
        <f>P7+P8+P9+P14+P21+P27+P28+P29+P30+P31+P32+P33+P36+P41+P42+P43+P44+P45+P46+P48+P47+P35+P20</f>
        <v>686143.69899999991</v>
      </c>
      <c r="Q49" s="89">
        <f t="shared" si="46"/>
        <v>155100.48899999994</v>
      </c>
      <c r="R49" s="90">
        <f>F49/P49*100</f>
        <v>122.60466564453579</v>
      </c>
      <c r="S49" s="92">
        <v>686143.69900000002</v>
      </c>
      <c r="T49" s="92">
        <f>S49-P49</f>
        <v>0</v>
      </c>
      <c r="W49" s="92" t="e">
        <f>#REF!-#REF!-#REF!</f>
        <v>#REF!</v>
      </c>
      <c r="Y49" s="91">
        <v>294547.38299999997</v>
      </c>
    </row>
    <row r="50" spans="1:25" s="10" customFormat="1" ht="23.25" x14ac:dyDescent="0.25">
      <c r="A50" s="24">
        <v>1</v>
      </c>
      <c r="B50" s="60" t="s">
        <v>123</v>
      </c>
      <c r="C50" s="25" t="s">
        <v>55</v>
      </c>
      <c r="D50" s="130">
        <v>0</v>
      </c>
      <c r="E50" s="130">
        <v>743512.7</v>
      </c>
      <c r="F50" s="121">
        <f t="shared" si="12"/>
        <v>116225.8</v>
      </c>
      <c r="G50" s="120">
        <v>58102.400000000001</v>
      </c>
      <c r="H50" s="120">
        <v>58123.4</v>
      </c>
      <c r="I50" s="120">
        <v>116225.8</v>
      </c>
      <c r="J50" s="123">
        <f t="shared" si="44"/>
        <v>0</v>
      </c>
      <c r="K50" s="124">
        <f>F50/I50*100</f>
        <v>100</v>
      </c>
      <c r="L50" s="120">
        <f>E50</f>
        <v>743512.7</v>
      </c>
      <c r="M50" s="123">
        <f t="shared" si="45"/>
        <v>-627286.89999999991</v>
      </c>
      <c r="N50" s="124">
        <f>F50/L50*100</f>
        <v>15.631985842340018</v>
      </c>
      <c r="O50" s="124">
        <f t="shared" si="14"/>
        <v>15.631985842340018</v>
      </c>
      <c r="P50" s="121">
        <v>131775.4</v>
      </c>
      <c r="Q50" s="123">
        <f t="shared" si="46"/>
        <v>-15549.599999999991</v>
      </c>
      <c r="R50" s="124">
        <f>F50/P50*100</f>
        <v>88.199921988474344</v>
      </c>
      <c r="S50" s="44"/>
      <c r="T50" s="44"/>
      <c r="U50" s="44"/>
      <c r="V50" s="46"/>
    </row>
    <row r="51" spans="1:25" s="10" customFormat="1" ht="58.5" x14ac:dyDescent="0.25">
      <c r="A51" s="24">
        <f>A50+1</f>
        <v>2</v>
      </c>
      <c r="B51" s="176" t="s">
        <v>178</v>
      </c>
      <c r="C51" s="150" t="s">
        <v>108</v>
      </c>
      <c r="D51" s="130">
        <v>0</v>
      </c>
      <c r="E51" s="130">
        <v>0</v>
      </c>
      <c r="F51" s="121">
        <f t="shared" si="12"/>
        <v>0</v>
      </c>
      <c r="G51" s="120">
        <v>0</v>
      </c>
      <c r="H51" s="120">
        <v>0</v>
      </c>
      <c r="I51" s="120">
        <v>0</v>
      </c>
      <c r="J51" s="123">
        <f t="shared" si="44"/>
        <v>0</v>
      </c>
      <c r="K51" s="124"/>
      <c r="L51" s="120">
        <f t="shared" ref="L51:L58" si="47">E51</f>
        <v>0</v>
      </c>
      <c r="M51" s="123">
        <f t="shared" si="45"/>
        <v>0</v>
      </c>
      <c r="N51" s="124"/>
      <c r="O51" s="124"/>
      <c r="P51" s="121">
        <v>4833.3999999999996</v>
      </c>
      <c r="Q51" s="123">
        <f t="shared" si="46"/>
        <v>-4833.3999999999996</v>
      </c>
      <c r="R51" s="124"/>
      <c r="S51" s="44"/>
      <c r="T51" s="44"/>
      <c r="U51" s="44"/>
      <c r="V51" s="46"/>
    </row>
    <row r="52" spans="1:25" s="10" customFormat="1" ht="48.75" customHeight="1" x14ac:dyDescent="0.25">
      <c r="A52" s="24">
        <f t="shared" ref="A52:A53" si="48">A51+1</f>
        <v>3</v>
      </c>
      <c r="B52" s="176" t="s">
        <v>179</v>
      </c>
      <c r="C52" s="150" t="s">
        <v>117</v>
      </c>
      <c r="D52" s="130">
        <v>0</v>
      </c>
      <c r="E52" s="130">
        <v>17495.900000000001</v>
      </c>
      <c r="F52" s="121">
        <f t="shared" si="12"/>
        <v>2734.9560000000001</v>
      </c>
      <c r="G52" s="120">
        <v>1367.232</v>
      </c>
      <c r="H52" s="120">
        <v>1367.7239999999999</v>
      </c>
      <c r="I52" s="122">
        <v>2734.9560000000001</v>
      </c>
      <c r="J52" s="123">
        <f t="shared" si="44"/>
        <v>0</v>
      </c>
      <c r="K52" s="124">
        <f>F52/I52*100</f>
        <v>100</v>
      </c>
      <c r="L52" s="120">
        <f t="shared" si="47"/>
        <v>17495.900000000001</v>
      </c>
      <c r="M52" s="123">
        <f t="shared" si="45"/>
        <v>-14760.944000000001</v>
      </c>
      <c r="N52" s="124">
        <f>F52/L52*100</f>
        <v>15.631982350150606</v>
      </c>
      <c r="O52" s="124">
        <f t="shared" si="14"/>
        <v>15.631982350150606</v>
      </c>
      <c r="P52" s="121">
        <v>2581.7730000000001</v>
      </c>
      <c r="Q52" s="123">
        <f t="shared" si="46"/>
        <v>153.18299999999999</v>
      </c>
      <c r="R52" s="124">
        <f>F52/P52*100</f>
        <v>105.93324819804064</v>
      </c>
    </row>
    <row r="53" spans="1:25" s="10" customFormat="1" ht="45" customHeight="1" x14ac:dyDescent="0.25">
      <c r="A53" s="24">
        <f t="shared" si="48"/>
        <v>4</v>
      </c>
      <c r="B53" s="176" t="s">
        <v>180</v>
      </c>
      <c r="C53" s="150">
        <v>41051200</v>
      </c>
      <c r="D53" s="130">
        <v>0</v>
      </c>
      <c r="E53" s="130">
        <v>2613.9</v>
      </c>
      <c r="F53" s="121">
        <f t="shared" si="12"/>
        <v>435.63600000000002</v>
      </c>
      <c r="G53" s="120">
        <v>217.81800000000001</v>
      </c>
      <c r="H53" s="120">
        <v>217.81800000000001</v>
      </c>
      <c r="I53" s="122">
        <v>435.63600000000002</v>
      </c>
      <c r="J53" s="123">
        <f t="shared" si="44"/>
        <v>0</v>
      </c>
      <c r="K53" s="124">
        <f>F53/I53*100</f>
        <v>100</v>
      </c>
      <c r="L53" s="120">
        <f t="shared" si="47"/>
        <v>2613.9</v>
      </c>
      <c r="M53" s="123">
        <f t="shared" si="45"/>
        <v>-2178.2640000000001</v>
      </c>
      <c r="N53" s="124">
        <f>F53/L53*100</f>
        <v>16.666131068518304</v>
      </c>
      <c r="O53" s="124">
        <f t="shared" si="14"/>
        <v>16.666131068518304</v>
      </c>
      <c r="P53" s="121">
        <v>313.31</v>
      </c>
      <c r="Q53" s="123">
        <f t="shared" si="46"/>
        <v>122.32600000000002</v>
      </c>
      <c r="R53" s="124">
        <f>F53/P53*100</f>
        <v>139.04312023235775</v>
      </c>
    </row>
    <row r="54" spans="1:25" s="10" customFormat="1" ht="26.25" customHeight="1" x14ac:dyDescent="0.25">
      <c r="A54" s="24">
        <v>5</v>
      </c>
      <c r="B54" s="177" t="s">
        <v>181</v>
      </c>
      <c r="C54" s="150" t="s">
        <v>109</v>
      </c>
      <c r="D54" s="130">
        <f>SUM(D55:D58)</f>
        <v>4144</v>
      </c>
      <c r="E54" s="130">
        <f>SUM(E55:E58)</f>
        <v>4144</v>
      </c>
      <c r="F54" s="121">
        <f t="shared" si="12"/>
        <v>175.19500000000002</v>
      </c>
      <c r="G54" s="120">
        <f>SUM(G55:G58)</f>
        <v>0</v>
      </c>
      <c r="H54" s="120">
        <f>SUM(H55:H58)</f>
        <v>175.19500000000002</v>
      </c>
      <c r="I54" s="120">
        <f>SUM(I55:I58)</f>
        <v>752.97</v>
      </c>
      <c r="J54" s="123">
        <f t="shared" si="44"/>
        <v>-577.77499999999998</v>
      </c>
      <c r="K54" s="124">
        <f t="shared" ref="K54:K58" si="49">F54/I54*100</f>
        <v>23.267195240182215</v>
      </c>
      <c r="L54" s="120">
        <f t="shared" si="47"/>
        <v>4144</v>
      </c>
      <c r="M54" s="123">
        <f t="shared" si="45"/>
        <v>-3968.8049999999998</v>
      </c>
      <c r="N54" s="124">
        <f t="shared" ref="N54:N58" si="50">F54/L54*100</f>
        <v>4.2276785714285721</v>
      </c>
      <c r="O54" s="124">
        <f t="shared" si="14"/>
        <v>4.2276785714285721</v>
      </c>
      <c r="P54" s="121">
        <f>SUM(P55:P58)</f>
        <v>69.320000000000007</v>
      </c>
      <c r="Q54" s="123">
        <f t="shared" si="46"/>
        <v>105.87500000000001</v>
      </c>
      <c r="R54" s="124">
        <f t="shared" ref="R54:R56" si="51">F54/P54*100</f>
        <v>252.73369878822848</v>
      </c>
      <c r="S54" s="121">
        <v>5098.8379999999997</v>
      </c>
      <c r="T54" s="121">
        <f>S54-P54</f>
        <v>5029.518</v>
      </c>
    </row>
    <row r="55" spans="1:25" s="43" customFormat="1" ht="40.5" x14ac:dyDescent="0.25">
      <c r="A55" s="42" t="s">
        <v>129</v>
      </c>
      <c r="B55" s="178" t="s">
        <v>182</v>
      </c>
      <c r="C55" s="107"/>
      <c r="D55" s="131">
        <v>105</v>
      </c>
      <c r="E55" s="131">
        <v>105</v>
      </c>
      <c r="F55" s="126">
        <f t="shared" si="12"/>
        <v>6.05</v>
      </c>
      <c r="G55" s="125">
        <v>0</v>
      </c>
      <c r="H55" s="125">
        <v>6.05</v>
      </c>
      <c r="I55" s="127">
        <v>9.3040000000000003</v>
      </c>
      <c r="J55" s="128">
        <f t="shared" si="44"/>
        <v>-3.2540000000000004</v>
      </c>
      <c r="K55" s="129">
        <f t="shared" si="49"/>
        <v>65.025795356835772</v>
      </c>
      <c r="L55" s="125">
        <f t="shared" si="47"/>
        <v>105</v>
      </c>
      <c r="M55" s="128">
        <f t="shared" si="45"/>
        <v>-98.95</v>
      </c>
      <c r="N55" s="129">
        <f t="shared" si="50"/>
        <v>5.7619047619047619</v>
      </c>
      <c r="O55" s="129">
        <f t="shared" si="14"/>
        <v>5.7619047619047619</v>
      </c>
      <c r="P55" s="126">
        <v>10.736000000000001</v>
      </c>
      <c r="Q55" s="128">
        <f t="shared" si="46"/>
        <v>-4.6860000000000008</v>
      </c>
      <c r="R55" s="129">
        <f t="shared" si="51"/>
        <v>56.352459016393439</v>
      </c>
    </row>
    <row r="56" spans="1:25" s="43" customFormat="1" ht="40.5" x14ac:dyDescent="0.25">
      <c r="A56" s="42" t="s">
        <v>130</v>
      </c>
      <c r="B56" s="178" t="s">
        <v>183</v>
      </c>
      <c r="C56" s="107"/>
      <c r="D56" s="131">
        <v>1246.7</v>
      </c>
      <c r="E56" s="131">
        <v>1246.7</v>
      </c>
      <c r="F56" s="126">
        <f t="shared" si="12"/>
        <v>169.14500000000001</v>
      </c>
      <c r="G56" s="125">
        <v>0</v>
      </c>
      <c r="H56" s="125">
        <v>169.14500000000001</v>
      </c>
      <c r="I56" s="127">
        <v>276.54199999999997</v>
      </c>
      <c r="J56" s="128">
        <f t="shared" si="44"/>
        <v>-107.39699999999996</v>
      </c>
      <c r="K56" s="129">
        <f t="shared" si="49"/>
        <v>61.164307772417949</v>
      </c>
      <c r="L56" s="125">
        <f t="shared" si="47"/>
        <v>1246.7</v>
      </c>
      <c r="M56" s="128">
        <f t="shared" si="45"/>
        <v>-1077.5550000000001</v>
      </c>
      <c r="N56" s="129">
        <f t="shared" si="50"/>
        <v>13.567417983476378</v>
      </c>
      <c r="O56" s="129">
        <f t="shared" si="14"/>
        <v>13.567417983476378</v>
      </c>
      <c r="P56" s="126">
        <v>58.584000000000003</v>
      </c>
      <c r="Q56" s="128">
        <f t="shared" si="46"/>
        <v>110.56100000000001</v>
      </c>
      <c r="R56" s="129">
        <f t="shared" si="51"/>
        <v>288.72217670353677</v>
      </c>
    </row>
    <row r="57" spans="1:25" s="43" customFormat="1" ht="60" x14ac:dyDescent="0.25">
      <c r="A57" s="42" t="s">
        <v>131</v>
      </c>
      <c r="B57" s="178" t="s">
        <v>184</v>
      </c>
      <c r="C57" s="107"/>
      <c r="D57" s="131">
        <v>292.3</v>
      </c>
      <c r="E57" s="131">
        <v>292.3</v>
      </c>
      <c r="F57" s="126">
        <f t="shared" si="12"/>
        <v>0</v>
      </c>
      <c r="G57" s="125">
        <v>0</v>
      </c>
      <c r="H57" s="125">
        <v>0</v>
      </c>
      <c r="I57" s="127">
        <v>97.424000000000007</v>
      </c>
      <c r="J57" s="128">
        <f t="shared" si="44"/>
        <v>-97.424000000000007</v>
      </c>
      <c r="K57" s="129">
        <f t="shared" si="49"/>
        <v>0</v>
      </c>
      <c r="L57" s="125">
        <f t="shared" si="47"/>
        <v>292.3</v>
      </c>
      <c r="M57" s="128">
        <f t="shared" si="45"/>
        <v>-292.3</v>
      </c>
      <c r="N57" s="129">
        <f t="shared" si="50"/>
        <v>0</v>
      </c>
      <c r="O57" s="129">
        <f t="shared" si="14"/>
        <v>0</v>
      </c>
      <c r="P57" s="126">
        <v>0</v>
      </c>
      <c r="Q57" s="128">
        <f t="shared" si="46"/>
        <v>0</v>
      </c>
      <c r="R57" s="129"/>
    </row>
    <row r="58" spans="1:25" s="43" customFormat="1" ht="60" x14ac:dyDescent="0.25">
      <c r="A58" s="42" t="s">
        <v>132</v>
      </c>
      <c r="B58" s="178" t="s">
        <v>185</v>
      </c>
      <c r="C58" s="107"/>
      <c r="D58" s="131">
        <v>2500</v>
      </c>
      <c r="E58" s="131">
        <v>2500</v>
      </c>
      <c r="F58" s="126">
        <f t="shared" si="12"/>
        <v>0</v>
      </c>
      <c r="G58" s="125">
        <v>0</v>
      </c>
      <c r="H58" s="125">
        <v>0</v>
      </c>
      <c r="I58" s="127">
        <v>369.7</v>
      </c>
      <c r="J58" s="128">
        <f t="shared" si="44"/>
        <v>-369.7</v>
      </c>
      <c r="K58" s="129">
        <f t="shared" si="49"/>
        <v>0</v>
      </c>
      <c r="L58" s="125">
        <f t="shared" si="47"/>
        <v>2500</v>
      </c>
      <c r="M58" s="128">
        <f t="shared" si="45"/>
        <v>-2500</v>
      </c>
      <c r="N58" s="129">
        <f t="shared" si="50"/>
        <v>0</v>
      </c>
      <c r="O58" s="129">
        <f t="shared" si="14"/>
        <v>0</v>
      </c>
      <c r="P58" s="126">
        <v>0</v>
      </c>
      <c r="Q58" s="128">
        <f t="shared" si="46"/>
        <v>0</v>
      </c>
      <c r="R58" s="129"/>
    </row>
    <row r="59" spans="1:25" s="10" customFormat="1" ht="23.25" hidden="1" x14ac:dyDescent="0.25">
      <c r="A59" s="24"/>
      <c r="B59" s="151"/>
      <c r="C59" s="25"/>
      <c r="D59" s="130"/>
      <c r="E59" s="130"/>
      <c r="F59" s="121"/>
      <c r="G59" s="120"/>
      <c r="H59" s="120"/>
      <c r="I59" s="130"/>
      <c r="J59" s="123"/>
      <c r="K59" s="124"/>
      <c r="L59" s="130"/>
      <c r="M59" s="123"/>
      <c r="N59" s="124"/>
      <c r="O59" s="124"/>
      <c r="P59" s="121"/>
      <c r="Q59" s="128"/>
      <c r="R59" s="124"/>
    </row>
    <row r="60" spans="1:25" s="50" customFormat="1" ht="28.5" customHeight="1" x14ac:dyDescent="0.3">
      <c r="A60" s="47"/>
      <c r="B60" s="51" t="s">
        <v>186</v>
      </c>
      <c r="C60" s="48"/>
      <c r="D60" s="49">
        <f>D63+D62</f>
        <v>4144</v>
      </c>
      <c r="E60" s="49">
        <f>E63+E62</f>
        <v>767766.5</v>
      </c>
      <c r="F60" s="49">
        <f t="shared" si="12"/>
        <v>119571.587</v>
      </c>
      <c r="G60" s="49">
        <f>G63+G62</f>
        <v>59687.450000000004</v>
      </c>
      <c r="H60" s="49">
        <f>H63+H62</f>
        <v>59884.137000000002</v>
      </c>
      <c r="I60" s="49">
        <f>I63+I62</f>
        <v>120149.36200000001</v>
      </c>
      <c r="J60" s="89">
        <f>F60-I60</f>
        <v>-577.77500000000873</v>
      </c>
      <c r="K60" s="90">
        <f>F60/I60*100</f>
        <v>99.519119377429561</v>
      </c>
      <c r="L60" s="49">
        <f>L63+L62</f>
        <v>767766.5</v>
      </c>
      <c r="M60" s="89">
        <f>F60-L60</f>
        <v>-648194.91299999994</v>
      </c>
      <c r="N60" s="90">
        <f>F60/L60*100</f>
        <v>15.57395210653239</v>
      </c>
      <c r="O60" s="90">
        <f t="shared" si="14"/>
        <v>15.57395210653239</v>
      </c>
      <c r="P60" s="49">
        <f>P63+P62</f>
        <v>139573.20299999998</v>
      </c>
      <c r="Q60" s="89">
        <f>F60-P60</f>
        <v>-20001.61599999998</v>
      </c>
      <c r="R60" s="90">
        <f>F60/P60*100</f>
        <v>85.669444012114567</v>
      </c>
    </row>
    <row r="61" spans="1:25" s="13" customFormat="1" ht="23.25" x14ac:dyDescent="0.25">
      <c r="A61" s="12"/>
      <c r="B61" s="173" t="s">
        <v>95</v>
      </c>
      <c r="C61" s="11"/>
      <c r="D61" s="132"/>
      <c r="E61" s="132"/>
      <c r="F61" s="133"/>
      <c r="G61" s="132"/>
      <c r="H61" s="132"/>
      <c r="I61" s="132"/>
      <c r="J61" s="123"/>
      <c r="K61" s="124"/>
      <c r="L61" s="132"/>
      <c r="M61" s="93"/>
      <c r="N61" s="94"/>
      <c r="O61" s="94"/>
      <c r="P61" s="133"/>
      <c r="Q61" s="93"/>
      <c r="R61" s="94"/>
    </row>
    <row r="62" spans="1:25" s="13" customFormat="1" ht="22.5" x14ac:dyDescent="0.25">
      <c r="A62" s="12"/>
      <c r="B62" s="166" t="s">
        <v>110</v>
      </c>
      <c r="C62" s="26"/>
      <c r="D62" s="56">
        <f>D51</f>
        <v>0</v>
      </c>
      <c r="E62" s="56">
        <f>E51</f>
        <v>0</v>
      </c>
      <c r="F62" s="49">
        <f t="shared" si="12"/>
        <v>0</v>
      </c>
      <c r="G62" s="56">
        <f>G51</f>
        <v>0</v>
      </c>
      <c r="H62" s="56">
        <f>H51</f>
        <v>0</v>
      </c>
      <c r="I62" s="56">
        <f>I51</f>
        <v>0</v>
      </c>
      <c r="J62" s="93">
        <f>F62-I62</f>
        <v>0</v>
      </c>
      <c r="K62" s="94"/>
      <c r="L62" s="56">
        <f>L51</f>
        <v>0</v>
      </c>
      <c r="M62" s="93">
        <f>F62-L62</f>
        <v>0</v>
      </c>
      <c r="N62" s="94"/>
      <c r="O62" s="94"/>
      <c r="P62" s="49">
        <f>P51</f>
        <v>4833.3999999999996</v>
      </c>
      <c r="Q62" s="93">
        <f>F62-P62</f>
        <v>-4833.3999999999996</v>
      </c>
      <c r="R62" s="94"/>
    </row>
    <row r="63" spans="1:25" s="13" customFormat="1" ht="22.5" x14ac:dyDescent="0.25">
      <c r="A63" s="12"/>
      <c r="B63" s="166" t="s">
        <v>70</v>
      </c>
      <c r="C63" s="26"/>
      <c r="D63" s="56">
        <f>D64+D65</f>
        <v>4144</v>
      </c>
      <c r="E63" s="56">
        <f>E64+E65</f>
        <v>767766.5</v>
      </c>
      <c r="F63" s="49">
        <f t="shared" si="12"/>
        <v>119571.587</v>
      </c>
      <c r="G63" s="56">
        <f>G64+G65</f>
        <v>59687.450000000004</v>
      </c>
      <c r="H63" s="56">
        <f>H64+H65</f>
        <v>59884.137000000002</v>
      </c>
      <c r="I63" s="56">
        <f>I64+I65</f>
        <v>120149.36200000001</v>
      </c>
      <c r="J63" s="93">
        <f>F63-I63</f>
        <v>-577.77500000000873</v>
      </c>
      <c r="K63" s="94">
        <f>F63/I63*100</f>
        <v>99.519119377429561</v>
      </c>
      <c r="L63" s="56">
        <f>L64+L65</f>
        <v>767766.5</v>
      </c>
      <c r="M63" s="93">
        <f>F63-L63</f>
        <v>-648194.91299999994</v>
      </c>
      <c r="N63" s="94">
        <f>F63/L63*100</f>
        <v>15.57395210653239</v>
      </c>
      <c r="O63" s="94">
        <f t="shared" si="14"/>
        <v>15.57395210653239</v>
      </c>
      <c r="P63" s="49">
        <f>P64+P65</f>
        <v>134739.80299999999</v>
      </c>
      <c r="Q63" s="93">
        <f>F63-P63</f>
        <v>-15168.215999999986</v>
      </c>
      <c r="R63" s="94">
        <f>F63/P63*100</f>
        <v>88.742587073546503</v>
      </c>
    </row>
    <row r="64" spans="1:25" s="8" customFormat="1" ht="23.25" x14ac:dyDescent="0.25">
      <c r="A64" s="14"/>
      <c r="B64" s="17" t="s">
        <v>99</v>
      </c>
      <c r="C64" s="17"/>
      <c r="D64" s="131">
        <f>D50</f>
        <v>0</v>
      </c>
      <c r="E64" s="131">
        <f>E50</f>
        <v>743512.7</v>
      </c>
      <c r="F64" s="134">
        <f t="shared" si="12"/>
        <v>116225.8</v>
      </c>
      <c r="G64" s="131">
        <f>G50</f>
        <v>58102.400000000001</v>
      </c>
      <c r="H64" s="131">
        <f>H50</f>
        <v>58123.4</v>
      </c>
      <c r="I64" s="131">
        <f>I50</f>
        <v>116225.8</v>
      </c>
      <c r="J64" s="128">
        <f>F64-I64</f>
        <v>0</v>
      </c>
      <c r="K64" s="129">
        <f>F64/I64*100</f>
        <v>100</v>
      </c>
      <c r="L64" s="131">
        <f>L50</f>
        <v>743512.7</v>
      </c>
      <c r="M64" s="128">
        <f>F64-L64</f>
        <v>-627286.89999999991</v>
      </c>
      <c r="N64" s="129">
        <f>F64/L64*100</f>
        <v>15.631985842340018</v>
      </c>
      <c r="O64" s="129">
        <f t="shared" si="14"/>
        <v>15.631985842340018</v>
      </c>
      <c r="P64" s="134">
        <f>P50</f>
        <v>131775.4</v>
      </c>
      <c r="Q64" s="128">
        <f>F64-P64</f>
        <v>-15549.599999999991</v>
      </c>
      <c r="R64" s="129">
        <f>F64/P64*100</f>
        <v>88.199921988474344</v>
      </c>
    </row>
    <row r="65" spans="1:23" s="8" customFormat="1" ht="23.25" x14ac:dyDescent="0.25">
      <c r="A65" s="14"/>
      <c r="B65" s="174" t="s">
        <v>98</v>
      </c>
      <c r="C65" s="17"/>
      <c r="D65" s="131">
        <f>D52+D54+D53</f>
        <v>4144</v>
      </c>
      <c r="E65" s="131">
        <f>E52+E54+E53</f>
        <v>24253.800000000003</v>
      </c>
      <c r="F65" s="134">
        <f t="shared" si="12"/>
        <v>3345.7869999999998</v>
      </c>
      <c r="G65" s="131">
        <f t="shared" ref="G65:I65" si="52">G52+G54+G53</f>
        <v>1585.05</v>
      </c>
      <c r="H65" s="131">
        <f t="shared" ref="H65" si="53">H52+H54+H53</f>
        <v>1760.7369999999999</v>
      </c>
      <c r="I65" s="131">
        <f t="shared" si="52"/>
        <v>3923.5620000000004</v>
      </c>
      <c r="J65" s="128">
        <f>F65-I65</f>
        <v>-577.77500000000055</v>
      </c>
      <c r="K65" s="129">
        <f>F65/I65*100</f>
        <v>85.274222759828945</v>
      </c>
      <c r="L65" s="131">
        <f>L52+L54+L53</f>
        <v>24253.800000000003</v>
      </c>
      <c r="M65" s="128">
        <f>F65-L65</f>
        <v>-20908.013000000003</v>
      </c>
      <c r="N65" s="129">
        <f>F65/L65*100</f>
        <v>13.794898119057631</v>
      </c>
      <c r="O65" s="129">
        <f t="shared" si="14"/>
        <v>13.794898119057631</v>
      </c>
      <c r="P65" s="134">
        <f>P52+P54+P53</f>
        <v>2964.4030000000002</v>
      </c>
      <c r="Q65" s="128">
        <f>F65-P65</f>
        <v>381.38399999999956</v>
      </c>
      <c r="R65" s="129">
        <f>F65/P65*100</f>
        <v>112.86545722696945</v>
      </c>
    </row>
    <row r="66" spans="1:23" s="8" customFormat="1" ht="23.25" hidden="1" x14ac:dyDescent="0.25">
      <c r="A66" s="14"/>
      <c r="B66" s="45"/>
      <c r="C66" s="17"/>
      <c r="D66" s="131"/>
      <c r="E66" s="131"/>
      <c r="F66" s="134"/>
      <c r="G66" s="131"/>
      <c r="H66" s="131"/>
      <c r="I66" s="131"/>
      <c r="J66" s="128"/>
      <c r="K66" s="129"/>
      <c r="L66" s="131"/>
      <c r="M66" s="128"/>
      <c r="N66" s="129"/>
      <c r="O66" s="129"/>
      <c r="P66" s="134"/>
      <c r="Q66" s="128"/>
      <c r="R66" s="129"/>
    </row>
    <row r="67" spans="1:23" s="163" customFormat="1" ht="33" customHeight="1" x14ac:dyDescent="0.3">
      <c r="A67" s="156"/>
      <c r="B67" s="157" t="s">
        <v>29</v>
      </c>
      <c r="C67" s="158"/>
      <c r="D67" s="159">
        <f>D60+D49</f>
        <v>4911539.4850000003</v>
      </c>
      <c r="E67" s="159">
        <f>E60+E49</f>
        <v>5675161.9850000003</v>
      </c>
      <c r="F67" s="159">
        <f t="shared" si="12"/>
        <v>960815.77499999991</v>
      </c>
      <c r="G67" s="159">
        <f>G60+G49</f>
        <v>469140.277</v>
      </c>
      <c r="H67" s="159">
        <f>H60+H49</f>
        <v>491675.49799999991</v>
      </c>
      <c r="I67" s="159">
        <f>I60+I49</f>
        <v>917893.45400000003</v>
      </c>
      <c r="J67" s="160">
        <f>F67-I67</f>
        <v>42922.32099999988</v>
      </c>
      <c r="K67" s="161">
        <f>F67/I67*100</f>
        <v>104.67617682781732</v>
      </c>
      <c r="L67" s="159">
        <f>L60+L49</f>
        <v>1585665.7474999998</v>
      </c>
      <c r="M67" s="160">
        <f>F67-L67</f>
        <v>-624849.97249999992</v>
      </c>
      <c r="N67" s="161">
        <f>F67/L67*100</f>
        <v>60.59384056916447</v>
      </c>
      <c r="O67" s="161">
        <f t="shared" si="14"/>
        <v>16.930191200524821</v>
      </c>
      <c r="P67" s="159">
        <f>P60+P49</f>
        <v>825716.90199999989</v>
      </c>
      <c r="Q67" s="160">
        <f>F67-P67</f>
        <v>135098.87300000002</v>
      </c>
      <c r="R67" s="161">
        <f>F67/P67*100</f>
        <v>116.36140336630774</v>
      </c>
      <c r="S67" s="159">
        <v>825716.902</v>
      </c>
      <c r="T67" s="162">
        <f>S67-P67</f>
        <v>0</v>
      </c>
      <c r="W67" s="162">
        <f>2708373.649-I67</f>
        <v>1790480.1950000003</v>
      </c>
    </row>
    <row r="68" spans="1:23" s="10" customFormat="1" ht="24.75" customHeight="1" x14ac:dyDescent="0.25">
      <c r="A68" s="192" t="s">
        <v>10</v>
      </c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4"/>
    </row>
    <row r="69" spans="1:23" s="61" customFormat="1" ht="34.5" customHeight="1" x14ac:dyDescent="0.3">
      <c r="A69" s="24">
        <v>1</v>
      </c>
      <c r="B69" s="60" t="s">
        <v>13</v>
      </c>
      <c r="C69" s="25" t="s">
        <v>22</v>
      </c>
      <c r="D69" s="130">
        <f>D70+D71</f>
        <v>74276.903999999995</v>
      </c>
      <c r="E69" s="130">
        <f t="shared" ref="E69" si="54">D69</f>
        <v>74276.903999999995</v>
      </c>
      <c r="F69" s="121">
        <f t="shared" ref="F69:F91" si="55">SUM(G69:H69)</f>
        <v>24869.007999999998</v>
      </c>
      <c r="G69" s="120">
        <f t="shared" ref="G69:I69" si="56">G70+G71</f>
        <v>12864.64</v>
      </c>
      <c r="H69" s="120">
        <f t="shared" si="56"/>
        <v>12004.367999999999</v>
      </c>
      <c r="I69" s="122">
        <f t="shared" si="56"/>
        <v>12379.483999999999</v>
      </c>
      <c r="J69" s="123">
        <f t="shared" ref="J69:J83" si="57">F69-I69</f>
        <v>12489.523999999999</v>
      </c>
      <c r="K69" s="124">
        <f>F69/I69*100</f>
        <v>200.8888900377431</v>
      </c>
      <c r="L69" s="123">
        <f t="shared" ref="L69" si="58">L70+L71</f>
        <v>12379.483999999999</v>
      </c>
      <c r="M69" s="123">
        <f t="shared" ref="M69:M83" si="59">F69-L69</f>
        <v>12489.523999999999</v>
      </c>
      <c r="N69" s="124">
        <f>F69/L69*100</f>
        <v>200.8888900377431</v>
      </c>
      <c r="O69" s="124">
        <f t="shared" ref="O69:O91" si="60">F69/E69*100</f>
        <v>33.48148167295718</v>
      </c>
      <c r="P69" s="121">
        <f t="shared" ref="P69" si="61">P70+P71</f>
        <v>14632.197</v>
      </c>
      <c r="Q69" s="123">
        <f t="shared" ref="Q69:Q83" si="62">F69-P69</f>
        <v>10236.810999999998</v>
      </c>
      <c r="R69" s="124">
        <f>F69/P69*100</f>
        <v>169.96086096981878</v>
      </c>
    </row>
    <row r="70" spans="1:23" s="64" customFormat="1" ht="39" x14ac:dyDescent="0.3">
      <c r="A70" s="42" t="s">
        <v>115</v>
      </c>
      <c r="B70" s="106" t="s">
        <v>111</v>
      </c>
      <c r="C70" s="17" t="s">
        <v>112</v>
      </c>
      <c r="D70" s="131">
        <v>74276.903999999995</v>
      </c>
      <c r="E70" s="131">
        <v>74276.903999999995</v>
      </c>
      <c r="F70" s="126">
        <f t="shared" si="55"/>
        <v>15134.334999999999</v>
      </c>
      <c r="G70" s="125">
        <v>9648.0720000000001</v>
      </c>
      <c r="H70" s="125">
        <v>5486.2629999999999</v>
      </c>
      <c r="I70" s="127">
        <v>12379.483999999999</v>
      </c>
      <c r="J70" s="128">
        <f t="shared" si="57"/>
        <v>2754.8510000000006</v>
      </c>
      <c r="K70" s="129">
        <f>F70/I70*100</f>
        <v>122.25335886374586</v>
      </c>
      <c r="L70" s="128">
        <f>E70/12*2</f>
        <v>12379.483999999999</v>
      </c>
      <c r="M70" s="128">
        <f t="shared" si="59"/>
        <v>2754.8510000000006</v>
      </c>
      <c r="N70" s="129">
        <f>F70/L70*100</f>
        <v>122.25335886374586</v>
      </c>
      <c r="O70" s="129">
        <f t="shared" si="60"/>
        <v>20.37555981062431</v>
      </c>
      <c r="P70" s="126">
        <v>11759.191999999999</v>
      </c>
      <c r="Q70" s="128">
        <f t="shared" si="62"/>
        <v>3375.143</v>
      </c>
      <c r="R70" s="129">
        <f>F70/P70*100</f>
        <v>128.70216763192573</v>
      </c>
    </row>
    <row r="71" spans="1:23" s="64" customFormat="1" ht="23.25" x14ac:dyDescent="0.3">
      <c r="A71" s="42" t="s">
        <v>116</v>
      </c>
      <c r="B71" s="106" t="s">
        <v>113</v>
      </c>
      <c r="C71" s="17" t="s">
        <v>114</v>
      </c>
      <c r="D71" s="131">
        <v>0</v>
      </c>
      <c r="E71" s="131">
        <v>0</v>
      </c>
      <c r="F71" s="126">
        <f t="shared" si="55"/>
        <v>9734.6729999999989</v>
      </c>
      <c r="G71" s="125">
        <v>3216.5680000000002</v>
      </c>
      <c r="H71" s="125">
        <v>6518.1049999999996</v>
      </c>
      <c r="I71" s="127"/>
      <c r="J71" s="128">
        <f t="shared" si="57"/>
        <v>9734.6729999999989</v>
      </c>
      <c r="K71" s="129"/>
      <c r="L71" s="128"/>
      <c r="M71" s="128">
        <f t="shared" si="59"/>
        <v>9734.6729999999989</v>
      </c>
      <c r="N71" s="129"/>
      <c r="O71" s="129"/>
      <c r="P71" s="126">
        <v>2873.0050000000001</v>
      </c>
      <c r="Q71" s="128">
        <f t="shared" si="62"/>
        <v>6861.6679999999988</v>
      </c>
      <c r="R71" s="129">
        <f>F71/P71*100</f>
        <v>338.83244199018094</v>
      </c>
    </row>
    <row r="72" spans="1:23" s="61" customFormat="1" ht="39" x14ac:dyDescent="0.3">
      <c r="A72" s="24">
        <v>2</v>
      </c>
      <c r="B72" s="119" t="s">
        <v>162</v>
      </c>
      <c r="C72" s="25" t="s">
        <v>163</v>
      </c>
      <c r="D72" s="130">
        <v>0</v>
      </c>
      <c r="E72" s="130">
        <v>0</v>
      </c>
      <c r="F72" s="121">
        <f t="shared" si="55"/>
        <v>0</v>
      </c>
      <c r="G72" s="120">
        <v>0</v>
      </c>
      <c r="H72" s="120">
        <v>0</v>
      </c>
      <c r="I72" s="122">
        <v>0</v>
      </c>
      <c r="J72" s="123">
        <f t="shared" ref="J72" si="63">F72-I72</f>
        <v>0</v>
      </c>
      <c r="K72" s="124"/>
      <c r="L72" s="123">
        <f t="shared" ref="L72" si="64">E72/12*2</f>
        <v>0</v>
      </c>
      <c r="M72" s="123">
        <f t="shared" ref="M72" si="65">F72-L72</f>
        <v>0</v>
      </c>
      <c r="N72" s="124"/>
      <c r="O72" s="124"/>
      <c r="P72" s="121">
        <v>38.006</v>
      </c>
      <c r="Q72" s="123">
        <f t="shared" si="62"/>
        <v>-38.006</v>
      </c>
      <c r="R72" s="124"/>
    </row>
    <row r="73" spans="1:23" s="61" customFormat="1" ht="23.25" x14ac:dyDescent="0.3">
      <c r="A73" s="24">
        <v>3</v>
      </c>
      <c r="B73" s="119" t="s">
        <v>32</v>
      </c>
      <c r="C73" s="25" t="s">
        <v>31</v>
      </c>
      <c r="D73" s="130">
        <v>2740</v>
      </c>
      <c r="E73" s="130">
        <v>2740</v>
      </c>
      <c r="F73" s="121">
        <f t="shared" si="55"/>
        <v>423.89600000000002</v>
      </c>
      <c r="G73" s="120">
        <v>102.779</v>
      </c>
      <c r="H73" s="120">
        <v>321.11700000000002</v>
      </c>
      <c r="I73" s="122">
        <v>421.3</v>
      </c>
      <c r="J73" s="123">
        <f t="shared" si="57"/>
        <v>2.5960000000000036</v>
      </c>
      <c r="K73" s="124">
        <f>F73/I73*100</f>
        <v>100.61618798955614</v>
      </c>
      <c r="L73" s="123">
        <f t="shared" ref="L73:L76" si="66">E73/12*2</f>
        <v>456.66666666666669</v>
      </c>
      <c r="M73" s="123">
        <f t="shared" si="59"/>
        <v>-32.770666666666671</v>
      </c>
      <c r="N73" s="124">
        <f t="shared" ref="N73:N77" si="67">F73/L73*100</f>
        <v>92.823941605839408</v>
      </c>
      <c r="O73" s="124">
        <f t="shared" si="60"/>
        <v>15.47065693430657</v>
      </c>
      <c r="P73" s="121">
        <v>374.00200000000001</v>
      </c>
      <c r="Q73" s="123">
        <f t="shared" si="62"/>
        <v>49.894000000000005</v>
      </c>
      <c r="R73" s="124">
        <f>F73/P73*100</f>
        <v>113.34057037128144</v>
      </c>
    </row>
    <row r="74" spans="1:23" s="61" customFormat="1" ht="39" x14ac:dyDescent="0.3">
      <c r="A74" s="24">
        <v>4</v>
      </c>
      <c r="B74" s="119" t="s">
        <v>164</v>
      </c>
      <c r="C74" s="25" t="s">
        <v>165</v>
      </c>
      <c r="D74" s="130">
        <v>0</v>
      </c>
      <c r="E74" s="130">
        <v>0</v>
      </c>
      <c r="F74" s="121">
        <f t="shared" si="55"/>
        <v>0</v>
      </c>
      <c r="G74" s="120">
        <v>0</v>
      </c>
      <c r="H74" s="120">
        <v>0</v>
      </c>
      <c r="I74" s="122">
        <v>0</v>
      </c>
      <c r="J74" s="123">
        <f t="shared" si="57"/>
        <v>0</v>
      </c>
      <c r="K74" s="124"/>
      <c r="L74" s="123">
        <f t="shared" si="66"/>
        <v>0</v>
      </c>
      <c r="M74" s="123">
        <f t="shared" ref="M74" si="68">F74-L74</f>
        <v>0</v>
      </c>
      <c r="N74" s="124"/>
      <c r="O74" s="124"/>
      <c r="P74" s="121">
        <v>0.36</v>
      </c>
      <c r="Q74" s="123">
        <f t="shared" si="62"/>
        <v>-0.36</v>
      </c>
      <c r="R74" s="124">
        <f>F74/P74*100</f>
        <v>0</v>
      </c>
    </row>
    <row r="75" spans="1:23" s="61" customFormat="1" ht="39" x14ac:dyDescent="0.3">
      <c r="A75" s="24">
        <v>5</v>
      </c>
      <c r="B75" s="119" t="s">
        <v>83</v>
      </c>
      <c r="C75" s="25">
        <v>21110000</v>
      </c>
      <c r="D75" s="130">
        <v>59</v>
      </c>
      <c r="E75" s="130">
        <v>59</v>
      </c>
      <c r="F75" s="121">
        <f t="shared" si="55"/>
        <v>0</v>
      </c>
      <c r="G75" s="120">
        <v>0</v>
      </c>
      <c r="H75" s="120">
        <v>0</v>
      </c>
      <c r="I75" s="122">
        <v>0</v>
      </c>
      <c r="J75" s="123">
        <f t="shared" si="57"/>
        <v>0</v>
      </c>
      <c r="K75" s="124"/>
      <c r="L75" s="123">
        <f t="shared" si="66"/>
        <v>9.8333333333333339</v>
      </c>
      <c r="M75" s="123">
        <f t="shared" si="59"/>
        <v>-9.8333333333333339</v>
      </c>
      <c r="N75" s="124">
        <f t="shared" si="67"/>
        <v>0</v>
      </c>
      <c r="O75" s="124"/>
      <c r="P75" s="121">
        <v>0</v>
      </c>
      <c r="Q75" s="123">
        <f t="shared" si="62"/>
        <v>0</v>
      </c>
      <c r="R75" s="124"/>
    </row>
    <row r="76" spans="1:23" s="61" customFormat="1" ht="41.25" customHeight="1" x14ac:dyDescent="0.3">
      <c r="A76" s="24">
        <f t="shared" ref="A76:A77" si="69">A75+1</f>
        <v>6</v>
      </c>
      <c r="B76" s="60" t="s">
        <v>27</v>
      </c>
      <c r="C76" s="25" t="s">
        <v>26</v>
      </c>
      <c r="D76" s="130">
        <v>45</v>
      </c>
      <c r="E76" s="130">
        <v>45</v>
      </c>
      <c r="F76" s="121">
        <f t="shared" si="55"/>
        <v>17.189</v>
      </c>
      <c r="G76" s="120">
        <v>14.689</v>
      </c>
      <c r="H76" s="120">
        <v>2.5</v>
      </c>
      <c r="I76" s="122">
        <v>17.100000000000001</v>
      </c>
      <c r="J76" s="123">
        <f t="shared" si="57"/>
        <v>8.8999999999998636E-2</v>
      </c>
      <c r="K76" s="124">
        <f>F76/I76*100</f>
        <v>100.5204678362573</v>
      </c>
      <c r="L76" s="123">
        <f t="shared" si="66"/>
        <v>7.5</v>
      </c>
      <c r="M76" s="123">
        <f t="shared" si="59"/>
        <v>9.6890000000000001</v>
      </c>
      <c r="N76" s="124">
        <f t="shared" si="67"/>
        <v>229.18666666666664</v>
      </c>
      <c r="O76" s="124">
        <f t="shared" si="60"/>
        <v>38.19777777777778</v>
      </c>
      <c r="P76" s="121">
        <v>14.063000000000001</v>
      </c>
      <c r="Q76" s="123">
        <f t="shared" si="62"/>
        <v>3.1259999999999994</v>
      </c>
      <c r="R76" s="124">
        <f>F76/P76*100</f>
        <v>122.2285429851383</v>
      </c>
    </row>
    <row r="77" spans="1:23" s="32" customFormat="1" ht="31.5" customHeight="1" x14ac:dyDescent="0.3">
      <c r="A77" s="12">
        <f t="shared" si="69"/>
        <v>7</v>
      </c>
      <c r="B77" s="16" t="s">
        <v>11</v>
      </c>
      <c r="C77" s="9"/>
      <c r="D77" s="56">
        <f>SUM(D78:D81)</f>
        <v>64200</v>
      </c>
      <c r="E77" s="56">
        <f>SUM(E78:E81)</f>
        <v>64200</v>
      </c>
      <c r="F77" s="49">
        <f t="shared" si="55"/>
        <v>9884.2100000000009</v>
      </c>
      <c r="G77" s="56">
        <f>SUM(G78:G81)</f>
        <v>1553.5920000000001</v>
      </c>
      <c r="H77" s="56">
        <f>SUM(H78:H81)</f>
        <v>8330.6180000000004</v>
      </c>
      <c r="I77" s="56">
        <f>SUM(I78:I81)</f>
        <v>7969.4530000000004</v>
      </c>
      <c r="J77" s="56">
        <f t="shared" si="57"/>
        <v>1914.7570000000005</v>
      </c>
      <c r="K77" s="94">
        <f>F77/I77*100</f>
        <v>124.02620355499931</v>
      </c>
      <c r="L77" s="56">
        <f>SUM(L78:L81)</f>
        <v>10700</v>
      </c>
      <c r="M77" s="93">
        <f t="shared" si="59"/>
        <v>-815.78999999999905</v>
      </c>
      <c r="N77" s="94">
        <f t="shared" si="67"/>
        <v>92.375794392523375</v>
      </c>
      <c r="O77" s="94">
        <f t="shared" si="60"/>
        <v>15.39596573208723</v>
      </c>
      <c r="P77" s="49">
        <f>SUM(P78:P81)</f>
        <v>15490.713</v>
      </c>
      <c r="Q77" s="93">
        <f t="shared" si="62"/>
        <v>-5606.5029999999988</v>
      </c>
      <c r="R77" s="94">
        <f>F77/P77*100</f>
        <v>63.807327654963345</v>
      </c>
      <c r="S77" s="62"/>
    </row>
    <row r="78" spans="1:23" s="64" customFormat="1" ht="39" x14ac:dyDescent="0.3">
      <c r="A78" s="14" t="s">
        <v>166</v>
      </c>
      <c r="B78" s="106" t="s">
        <v>128</v>
      </c>
      <c r="C78" s="17" t="s">
        <v>64</v>
      </c>
      <c r="D78" s="131"/>
      <c r="E78" s="131"/>
      <c r="F78" s="126">
        <f t="shared" si="55"/>
        <v>0</v>
      </c>
      <c r="G78" s="125">
        <v>0</v>
      </c>
      <c r="H78" s="125">
        <v>0</v>
      </c>
      <c r="I78" s="127">
        <v>0</v>
      </c>
      <c r="J78" s="128">
        <f t="shared" si="57"/>
        <v>0</v>
      </c>
      <c r="K78" s="129"/>
      <c r="L78" s="128">
        <f t="shared" ref="L78:L82" si="70">E78/12*2</f>
        <v>0</v>
      </c>
      <c r="M78" s="128">
        <f t="shared" si="59"/>
        <v>0</v>
      </c>
      <c r="N78" s="129"/>
      <c r="O78" s="129"/>
      <c r="P78" s="126">
        <v>0</v>
      </c>
      <c r="Q78" s="128">
        <f t="shared" si="62"/>
        <v>0</v>
      </c>
      <c r="R78" s="129"/>
    </row>
    <row r="79" spans="1:23" s="64" customFormat="1" ht="39" x14ac:dyDescent="0.3">
      <c r="A79" s="14" t="s">
        <v>167</v>
      </c>
      <c r="B79" s="106" t="s">
        <v>139</v>
      </c>
      <c r="C79" s="17" t="s">
        <v>45</v>
      </c>
      <c r="D79" s="131"/>
      <c r="E79" s="131"/>
      <c r="F79" s="126">
        <f t="shared" si="55"/>
        <v>1561.749</v>
      </c>
      <c r="G79" s="125">
        <v>505.08499999999998</v>
      </c>
      <c r="H79" s="125">
        <v>1056.664</v>
      </c>
      <c r="I79" s="127">
        <v>0</v>
      </c>
      <c r="J79" s="128">
        <f t="shared" si="57"/>
        <v>1561.749</v>
      </c>
      <c r="K79" s="129"/>
      <c r="L79" s="128">
        <f t="shared" si="70"/>
        <v>0</v>
      </c>
      <c r="M79" s="128">
        <f t="shared" si="59"/>
        <v>1561.749</v>
      </c>
      <c r="N79" s="129"/>
      <c r="O79" s="129"/>
      <c r="P79" s="126">
        <v>820.17100000000005</v>
      </c>
      <c r="Q79" s="128">
        <f t="shared" si="62"/>
        <v>741.57799999999997</v>
      </c>
      <c r="R79" s="129">
        <f>F79/P79*100</f>
        <v>190.41748610960397</v>
      </c>
    </row>
    <row r="80" spans="1:23" s="64" customFormat="1" ht="23.25" x14ac:dyDescent="0.3">
      <c r="A80" s="14" t="s">
        <v>168</v>
      </c>
      <c r="B80" s="106" t="s">
        <v>37</v>
      </c>
      <c r="C80" s="17" t="s">
        <v>23</v>
      </c>
      <c r="D80" s="131">
        <v>19200</v>
      </c>
      <c r="E80" s="131">
        <v>19200</v>
      </c>
      <c r="F80" s="126">
        <f t="shared" si="55"/>
        <v>0</v>
      </c>
      <c r="G80" s="125">
        <v>0</v>
      </c>
      <c r="H80" s="125">
        <v>0</v>
      </c>
      <c r="I80" s="127">
        <v>0</v>
      </c>
      <c r="J80" s="128">
        <f t="shared" si="57"/>
        <v>0</v>
      </c>
      <c r="K80" s="129"/>
      <c r="L80" s="128">
        <f t="shared" si="70"/>
        <v>3200</v>
      </c>
      <c r="M80" s="128">
        <f t="shared" si="59"/>
        <v>-3200</v>
      </c>
      <c r="N80" s="129">
        <f>F80/L80*100</f>
        <v>0</v>
      </c>
      <c r="O80" s="129"/>
      <c r="P80" s="126">
        <v>6194.3620000000001</v>
      </c>
      <c r="Q80" s="128">
        <f t="shared" si="62"/>
        <v>-6194.3620000000001</v>
      </c>
      <c r="R80" s="129"/>
    </row>
    <row r="81" spans="1:20" s="63" customFormat="1" ht="34.5" customHeight="1" x14ac:dyDescent="0.3">
      <c r="A81" s="14" t="s">
        <v>169</v>
      </c>
      <c r="B81" s="45" t="s">
        <v>66</v>
      </c>
      <c r="C81" s="17" t="s">
        <v>43</v>
      </c>
      <c r="D81" s="131">
        <v>45000</v>
      </c>
      <c r="E81" s="131">
        <v>45000</v>
      </c>
      <c r="F81" s="134">
        <f t="shared" si="55"/>
        <v>8322.4609999999993</v>
      </c>
      <c r="G81" s="131">
        <v>1048.5070000000001</v>
      </c>
      <c r="H81" s="131">
        <v>7273.9539999999997</v>
      </c>
      <c r="I81" s="131">
        <v>7969.4530000000004</v>
      </c>
      <c r="J81" s="128">
        <f t="shared" si="57"/>
        <v>353.0079999999989</v>
      </c>
      <c r="K81" s="129">
        <f>F81/I81*100</f>
        <v>104.42951354377772</v>
      </c>
      <c r="L81" s="128">
        <f t="shared" si="70"/>
        <v>7500</v>
      </c>
      <c r="M81" s="128">
        <f t="shared" si="59"/>
        <v>822.46099999999933</v>
      </c>
      <c r="N81" s="129">
        <f>F81/L81*100</f>
        <v>110.96614666666666</v>
      </c>
      <c r="O81" s="129">
        <f t="shared" si="60"/>
        <v>18.494357777777775</v>
      </c>
      <c r="P81" s="134">
        <v>8476.18</v>
      </c>
      <c r="Q81" s="128">
        <f t="shared" si="62"/>
        <v>-153.71900000000096</v>
      </c>
      <c r="R81" s="129">
        <f>F81/P81*100</f>
        <v>98.186458994499873</v>
      </c>
    </row>
    <row r="82" spans="1:20" s="61" customFormat="1" ht="34.5" customHeight="1" x14ac:dyDescent="0.3">
      <c r="A82" s="24">
        <v>8</v>
      </c>
      <c r="B82" s="119" t="s">
        <v>12</v>
      </c>
      <c r="C82" s="25" t="s">
        <v>24</v>
      </c>
      <c r="D82" s="130">
        <v>7550.1</v>
      </c>
      <c r="E82" s="130">
        <v>7550.1</v>
      </c>
      <c r="F82" s="121">
        <f t="shared" si="55"/>
        <v>2122.9879999999998</v>
      </c>
      <c r="G82" s="120">
        <v>1846.4469999999999</v>
      </c>
      <c r="H82" s="120">
        <v>276.541</v>
      </c>
      <c r="I82" s="122">
        <v>2117.6999999999998</v>
      </c>
      <c r="J82" s="123">
        <f t="shared" si="57"/>
        <v>5.2880000000000109</v>
      </c>
      <c r="K82" s="124">
        <f>F82/I82*100</f>
        <v>100.2497048684894</v>
      </c>
      <c r="L82" s="128">
        <f t="shared" si="70"/>
        <v>1258.3500000000001</v>
      </c>
      <c r="M82" s="123">
        <f t="shared" si="59"/>
        <v>864.63799999999969</v>
      </c>
      <c r="N82" s="124">
        <f>F82/L82*100</f>
        <v>168.71204354909204</v>
      </c>
      <c r="O82" s="124">
        <f t="shared" si="60"/>
        <v>28.118673924848675</v>
      </c>
      <c r="P82" s="121">
        <v>1472.587</v>
      </c>
      <c r="Q82" s="123">
        <f t="shared" si="62"/>
        <v>650.40099999999984</v>
      </c>
      <c r="R82" s="124">
        <f>F82/P82*100</f>
        <v>144.16723765726573</v>
      </c>
    </row>
    <row r="83" spans="1:20" s="54" customFormat="1" ht="33.75" customHeight="1" x14ac:dyDescent="0.3">
      <c r="A83" s="52"/>
      <c r="B83" s="87" t="s">
        <v>9</v>
      </c>
      <c r="C83" s="53"/>
      <c r="D83" s="49">
        <f>D69+D73+D76+D78+D79+D80+D81+D82+D75</f>
        <v>148871.00399999999</v>
      </c>
      <c r="E83" s="49">
        <f>E69+E73+E76+E78+E79+E80+E81+E82+E75</f>
        <v>148871.00399999999</v>
      </c>
      <c r="F83" s="49">
        <f t="shared" si="55"/>
        <v>37317.290999999997</v>
      </c>
      <c r="G83" s="49">
        <f t="shared" ref="G83:I83" si="71">G69+G73+G76+G78+G79+G80+G81+G82+G75</f>
        <v>16382.146999999999</v>
      </c>
      <c r="H83" s="49">
        <f t="shared" ref="H83" si="72">H69+H73+H76+H78+H79+H80+H81+H82+H75</f>
        <v>20935.144</v>
      </c>
      <c r="I83" s="49">
        <f t="shared" si="71"/>
        <v>22905.037</v>
      </c>
      <c r="J83" s="89">
        <f t="shared" si="57"/>
        <v>14412.253999999997</v>
      </c>
      <c r="K83" s="90">
        <f>F83/I83*100</f>
        <v>162.92176694584688</v>
      </c>
      <c r="L83" s="89">
        <f>L69+L73+L76+L78+L79+L80+L81+L82+L75</f>
        <v>24811.833999999995</v>
      </c>
      <c r="M83" s="89">
        <f t="shared" si="59"/>
        <v>12505.457000000002</v>
      </c>
      <c r="N83" s="90">
        <f>F83/L83*100</f>
        <v>150.40117953392726</v>
      </c>
      <c r="O83" s="90">
        <f t="shared" si="60"/>
        <v>25.066863255654543</v>
      </c>
      <c r="P83" s="49">
        <f>P69+P73+P76+P78+P79+P80+P81+P82+P75+P72+P74</f>
        <v>32021.928000000004</v>
      </c>
      <c r="Q83" s="89">
        <f t="shared" si="62"/>
        <v>5295.3629999999939</v>
      </c>
      <c r="R83" s="90">
        <f>F83/P83*100</f>
        <v>116.53667761666316</v>
      </c>
    </row>
    <row r="84" spans="1:20" s="67" customFormat="1" ht="22.5" hidden="1" x14ac:dyDescent="0.3">
      <c r="A84" s="66"/>
      <c r="B84" s="154"/>
      <c r="C84" s="55"/>
      <c r="D84" s="56"/>
      <c r="E84" s="56"/>
      <c r="F84" s="49">
        <f t="shared" si="55"/>
        <v>0</v>
      </c>
      <c r="G84" s="56"/>
      <c r="H84" s="56"/>
      <c r="I84" s="56"/>
      <c r="J84" s="93"/>
      <c r="K84" s="94"/>
      <c r="L84" s="93"/>
      <c r="M84" s="93"/>
      <c r="N84" s="94"/>
      <c r="O84" s="94"/>
      <c r="P84" s="49"/>
      <c r="Q84" s="93"/>
      <c r="R84" s="94"/>
    </row>
    <row r="85" spans="1:20" s="27" customFormat="1" ht="75.75" customHeight="1" x14ac:dyDescent="0.25">
      <c r="A85" s="24">
        <v>1</v>
      </c>
      <c r="B85" s="60" t="s">
        <v>124</v>
      </c>
      <c r="C85" s="25" t="s">
        <v>69</v>
      </c>
      <c r="D85" s="130">
        <v>129236.2</v>
      </c>
      <c r="E85" s="130">
        <v>129236.2</v>
      </c>
      <c r="F85" s="135">
        <f t="shared" si="55"/>
        <v>0</v>
      </c>
      <c r="G85" s="130">
        <v>0</v>
      </c>
      <c r="H85" s="130">
        <v>0</v>
      </c>
      <c r="I85" s="130">
        <v>129236.2</v>
      </c>
      <c r="J85" s="123">
        <f>F85-I85</f>
        <v>-129236.2</v>
      </c>
      <c r="K85" s="136"/>
      <c r="L85" s="130">
        <f>E85</f>
        <v>129236.2</v>
      </c>
      <c r="M85" s="123">
        <f>F85-L85</f>
        <v>-129236.2</v>
      </c>
      <c r="N85" s="136">
        <f>F85/L85*100</f>
        <v>0</v>
      </c>
      <c r="O85" s="136">
        <f t="shared" si="60"/>
        <v>0</v>
      </c>
      <c r="P85" s="135">
        <v>0</v>
      </c>
      <c r="Q85" s="123">
        <f>F85-P85</f>
        <v>0</v>
      </c>
      <c r="R85" s="124"/>
    </row>
    <row r="86" spans="1:20" s="36" customFormat="1" ht="22.5" hidden="1" x14ac:dyDescent="0.25">
      <c r="A86" s="35"/>
      <c r="B86" s="95"/>
      <c r="C86" s="26"/>
      <c r="D86" s="56"/>
      <c r="E86" s="56"/>
      <c r="F86" s="49">
        <f t="shared" si="55"/>
        <v>0</v>
      </c>
      <c r="G86" s="56"/>
      <c r="H86" s="56"/>
      <c r="I86" s="56"/>
      <c r="J86" s="93"/>
      <c r="K86" s="94"/>
      <c r="L86" s="93"/>
      <c r="M86" s="93"/>
      <c r="N86" s="94"/>
      <c r="O86" s="94"/>
      <c r="P86" s="49"/>
      <c r="Q86" s="93"/>
      <c r="R86" s="94"/>
    </row>
    <row r="87" spans="1:20" s="50" customFormat="1" ht="32.25" customHeight="1" x14ac:dyDescent="0.3">
      <c r="A87" s="47"/>
      <c r="B87" s="51" t="s">
        <v>186</v>
      </c>
      <c r="C87" s="53"/>
      <c r="D87" s="49">
        <f>D88+D89</f>
        <v>129236.2</v>
      </c>
      <c r="E87" s="49">
        <f>E88+E89</f>
        <v>129236.2</v>
      </c>
      <c r="F87" s="49">
        <f t="shared" si="55"/>
        <v>0</v>
      </c>
      <c r="G87" s="49">
        <f>G88+G89</f>
        <v>0</v>
      </c>
      <c r="H87" s="49">
        <f>H88+H89</f>
        <v>0</v>
      </c>
      <c r="I87" s="49">
        <f>I88+I89</f>
        <v>129236.2</v>
      </c>
      <c r="J87" s="89">
        <f>F87-I87</f>
        <v>-129236.2</v>
      </c>
      <c r="K87" s="90"/>
      <c r="L87" s="49">
        <f>L88+L89</f>
        <v>129236.2</v>
      </c>
      <c r="M87" s="89">
        <f>F87-L87</f>
        <v>-129236.2</v>
      </c>
      <c r="N87" s="90">
        <f>F87/L87*100</f>
        <v>0</v>
      </c>
      <c r="O87" s="90">
        <f t="shared" si="60"/>
        <v>0</v>
      </c>
      <c r="P87" s="49">
        <f>P88+P89</f>
        <v>0</v>
      </c>
      <c r="Q87" s="89">
        <f>F87-P87</f>
        <v>0</v>
      </c>
      <c r="R87" s="90"/>
    </row>
    <row r="88" spans="1:20" s="8" customFormat="1" ht="32.25" customHeight="1" x14ac:dyDescent="0.25">
      <c r="A88" s="14"/>
      <c r="B88" s="17" t="s">
        <v>99</v>
      </c>
      <c r="C88" s="17"/>
      <c r="D88" s="131">
        <f>D85</f>
        <v>129236.2</v>
      </c>
      <c r="E88" s="131">
        <f>E85</f>
        <v>129236.2</v>
      </c>
      <c r="F88" s="134">
        <f t="shared" si="55"/>
        <v>0</v>
      </c>
      <c r="G88" s="131">
        <f>G85</f>
        <v>0</v>
      </c>
      <c r="H88" s="131">
        <f>H85</f>
        <v>0</v>
      </c>
      <c r="I88" s="131">
        <f>I85</f>
        <v>129236.2</v>
      </c>
      <c r="J88" s="128">
        <f>F88-I88</f>
        <v>-129236.2</v>
      </c>
      <c r="K88" s="129"/>
      <c r="L88" s="131">
        <f>L85</f>
        <v>129236.2</v>
      </c>
      <c r="M88" s="128">
        <f>F88-L88</f>
        <v>-129236.2</v>
      </c>
      <c r="N88" s="129">
        <f>F88/L88*100</f>
        <v>0</v>
      </c>
      <c r="O88" s="129">
        <f t="shared" si="60"/>
        <v>0</v>
      </c>
      <c r="P88" s="134">
        <f>P85</f>
        <v>0</v>
      </c>
      <c r="Q88" s="128">
        <f>F88-P88</f>
        <v>0</v>
      </c>
      <c r="R88" s="129"/>
    </row>
    <row r="89" spans="1:20" s="8" customFormat="1" ht="32.25" customHeight="1" x14ac:dyDescent="0.25">
      <c r="A89" s="14"/>
      <c r="B89" s="174" t="s">
        <v>98</v>
      </c>
      <c r="C89" s="17"/>
      <c r="D89" s="131">
        <v>0</v>
      </c>
      <c r="E89" s="131">
        <v>0</v>
      </c>
      <c r="F89" s="134">
        <f t="shared" si="55"/>
        <v>0</v>
      </c>
      <c r="G89" s="131">
        <v>0</v>
      </c>
      <c r="H89" s="131">
        <v>0</v>
      </c>
      <c r="I89" s="131">
        <v>0</v>
      </c>
      <c r="J89" s="128">
        <f>F89-I89</f>
        <v>0</v>
      </c>
      <c r="K89" s="129"/>
      <c r="L89" s="131">
        <v>0</v>
      </c>
      <c r="M89" s="128">
        <f>F89-L89</f>
        <v>0</v>
      </c>
      <c r="N89" s="129"/>
      <c r="O89" s="129"/>
      <c r="P89" s="134">
        <v>0</v>
      </c>
      <c r="Q89" s="128">
        <f>F89-P89</f>
        <v>0</v>
      </c>
      <c r="R89" s="129"/>
    </row>
    <row r="90" spans="1:20" s="10" customFormat="1" ht="23.25" hidden="1" x14ac:dyDescent="0.25">
      <c r="A90" s="24"/>
      <c r="B90" s="41"/>
      <c r="C90" s="25"/>
      <c r="D90" s="130"/>
      <c r="E90" s="130"/>
      <c r="F90" s="137"/>
      <c r="G90" s="138"/>
      <c r="H90" s="138"/>
      <c r="I90" s="130"/>
      <c r="J90" s="123"/>
      <c r="K90" s="124"/>
      <c r="L90" s="130"/>
      <c r="M90" s="123"/>
      <c r="N90" s="124"/>
      <c r="O90" s="124"/>
      <c r="P90" s="137"/>
      <c r="Q90" s="123"/>
      <c r="R90" s="124"/>
    </row>
    <row r="91" spans="1:20" s="163" customFormat="1" ht="28.5" customHeight="1" x14ac:dyDescent="0.3">
      <c r="A91" s="156"/>
      <c r="B91" s="157" t="s">
        <v>42</v>
      </c>
      <c r="C91" s="164"/>
      <c r="D91" s="159">
        <f>D83+D87</f>
        <v>278107.20399999997</v>
      </c>
      <c r="E91" s="159">
        <f>E83+E87</f>
        <v>278107.20399999997</v>
      </c>
      <c r="F91" s="159">
        <f t="shared" si="55"/>
        <v>37317.290999999997</v>
      </c>
      <c r="G91" s="159">
        <f>G83+G87</f>
        <v>16382.146999999999</v>
      </c>
      <c r="H91" s="159">
        <f>H83+H87</f>
        <v>20935.144</v>
      </c>
      <c r="I91" s="159">
        <f>I83+I87</f>
        <v>152141.23699999999</v>
      </c>
      <c r="J91" s="160">
        <f>F91-I91</f>
        <v>-114823.946</v>
      </c>
      <c r="K91" s="161">
        <f>F91/I91*100</f>
        <v>24.528058096438375</v>
      </c>
      <c r="L91" s="159">
        <f>L83+L87</f>
        <v>154048.03399999999</v>
      </c>
      <c r="M91" s="160">
        <f>F91-L91</f>
        <v>-116730.74299999999</v>
      </c>
      <c r="N91" s="161">
        <f>F91/L91*100</f>
        <v>24.224451316269313</v>
      </c>
      <c r="O91" s="161">
        <f t="shared" si="60"/>
        <v>13.418311522775225</v>
      </c>
      <c r="P91" s="159">
        <f>P83+P87</f>
        <v>32021.928000000004</v>
      </c>
      <c r="Q91" s="160">
        <f>F91-P91</f>
        <v>5295.3629999999939</v>
      </c>
      <c r="R91" s="161">
        <f>F91/P91*100</f>
        <v>116.53667761666316</v>
      </c>
      <c r="S91" s="163">
        <v>32021.928</v>
      </c>
      <c r="T91" s="162">
        <f>S91-P91</f>
        <v>0</v>
      </c>
    </row>
    <row r="92" spans="1:20" s="13" customFormat="1" ht="21.75" customHeight="1" x14ac:dyDescent="0.25">
      <c r="A92" s="195" t="s">
        <v>41</v>
      </c>
      <c r="B92" s="196"/>
      <c r="C92" s="196"/>
      <c r="D92" s="196"/>
      <c r="E92" s="196"/>
      <c r="F92" s="196"/>
      <c r="G92" s="196"/>
      <c r="H92" s="196"/>
      <c r="I92" s="196"/>
      <c r="J92" s="196"/>
      <c r="K92" s="196"/>
      <c r="L92" s="196"/>
      <c r="M92" s="196"/>
      <c r="N92" s="196"/>
      <c r="O92" s="196"/>
      <c r="P92" s="196"/>
      <c r="Q92" s="196"/>
      <c r="R92" s="197"/>
    </row>
    <row r="93" spans="1:20" s="163" customFormat="1" ht="34.5" customHeight="1" x14ac:dyDescent="0.3">
      <c r="A93" s="165"/>
      <c r="B93" s="157" t="s">
        <v>28</v>
      </c>
      <c r="C93" s="164"/>
      <c r="D93" s="159">
        <f>D49+D83</f>
        <v>5056266.4890000001</v>
      </c>
      <c r="E93" s="159">
        <f>E49+E83</f>
        <v>5056266.4890000001</v>
      </c>
      <c r="F93" s="159">
        <f t="shared" ref="F93:F100" si="73">SUM(G93:H93)</f>
        <v>878561.47899999982</v>
      </c>
      <c r="G93" s="159">
        <f>G49+G83</f>
        <v>425834.97399999999</v>
      </c>
      <c r="H93" s="159">
        <f>H49+H83</f>
        <v>452726.50499999989</v>
      </c>
      <c r="I93" s="159">
        <f>I49+I83</f>
        <v>820649.12900000007</v>
      </c>
      <c r="J93" s="160">
        <f>F93-I93</f>
        <v>57912.349999999744</v>
      </c>
      <c r="K93" s="161">
        <f>F93/I93*100</f>
        <v>107.05689532267813</v>
      </c>
      <c r="L93" s="159">
        <f>L49+L83</f>
        <v>842711.08149999985</v>
      </c>
      <c r="M93" s="160">
        <f>F93-L93</f>
        <v>35850.397499999963</v>
      </c>
      <c r="N93" s="161">
        <f>F93/L93*100</f>
        <v>104.25417421071374</v>
      </c>
      <c r="O93" s="161">
        <f t="shared" ref="O93:O100" si="74">F93/E93*100</f>
        <v>17.375695701785624</v>
      </c>
      <c r="P93" s="159">
        <f>P49+P83</f>
        <v>718165.62699999986</v>
      </c>
      <c r="Q93" s="160">
        <f>F93-P93</f>
        <v>160395.85199999996</v>
      </c>
      <c r="R93" s="161">
        <f>F93/P93*100</f>
        <v>122.33410316085762</v>
      </c>
    </row>
    <row r="94" spans="1:20" s="32" customFormat="1" ht="22.5" x14ac:dyDescent="0.3">
      <c r="A94" s="12"/>
      <c r="B94" s="16"/>
      <c r="C94" s="26"/>
      <c r="D94" s="56"/>
      <c r="E94" s="56"/>
      <c r="F94" s="49"/>
      <c r="G94" s="56"/>
      <c r="H94" s="56"/>
      <c r="I94" s="56"/>
      <c r="J94" s="93"/>
      <c r="K94" s="94"/>
      <c r="L94" s="56"/>
      <c r="M94" s="93"/>
      <c r="N94" s="94"/>
      <c r="O94" s="94"/>
      <c r="P94" s="49"/>
      <c r="Q94" s="93"/>
      <c r="R94" s="94"/>
    </row>
    <row r="95" spans="1:20" s="50" customFormat="1" ht="38.25" customHeight="1" x14ac:dyDescent="0.3">
      <c r="A95" s="47"/>
      <c r="B95" s="51" t="s">
        <v>186</v>
      </c>
      <c r="C95" s="53"/>
      <c r="D95" s="49">
        <f>D60+D87</f>
        <v>133380.20000000001</v>
      </c>
      <c r="E95" s="49">
        <f>E60+E87</f>
        <v>897002.7</v>
      </c>
      <c r="F95" s="49">
        <f t="shared" si="73"/>
        <v>119571.587</v>
      </c>
      <c r="G95" s="49">
        <f>G60+G87</f>
        <v>59687.450000000004</v>
      </c>
      <c r="H95" s="49">
        <f>H60+H87</f>
        <v>59884.137000000002</v>
      </c>
      <c r="I95" s="49">
        <f>I60+I87</f>
        <v>249385.56200000001</v>
      </c>
      <c r="J95" s="89">
        <f>F95-I95</f>
        <v>-129813.97500000001</v>
      </c>
      <c r="K95" s="90">
        <f>F95/I95*100</f>
        <v>47.946475345673775</v>
      </c>
      <c r="L95" s="49">
        <f>L60+L87</f>
        <v>897002.7</v>
      </c>
      <c r="M95" s="89">
        <f>F95-L95</f>
        <v>-777431.1129999999</v>
      </c>
      <c r="N95" s="90">
        <f>F95/L95*100</f>
        <v>13.330125650680873</v>
      </c>
      <c r="O95" s="90">
        <f t="shared" si="74"/>
        <v>13.330125650680873</v>
      </c>
      <c r="P95" s="49">
        <f>P60+P87</f>
        <v>139573.20299999998</v>
      </c>
      <c r="Q95" s="89">
        <f>F95-P95</f>
        <v>-20001.61599999998</v>
      </c>
      <c r="R95" s="90">
        <f>F95/P95*100</f>
        <v>85.669444012114567</v>
      </c>
    </row>
    <row r="96" spans="1:20" s="57" customFormat="1" ht="38.25" customHeight="1" x14ac:dyDescent="0.3">
      <c r="A96" s="167"/>
      <c r="B96" s="58" t="s">
        <v>70</v>
      </c>
      <c r="C96" s="55"/>
      <c r="D96" s="56">
        <f t="shared" ref="D96:E96" si="75">D97+D98</f>
        <v>133380.20000000001</v>
      </c>
      <c r="E96" s="56">
        <f t="shared" si="75"/>
        <v>897002.7</v>
      </c>
      <c r="F96" s="49">
        <f t="shared" si="73"/>
        <v>119571.587</v>
      </c>
      <c r="G96" s="56">
        <f t="shared" ref="G96:I96" si="76">G97+G98</f>
        <v>59687.450000000004</v>
      </c>
      <c r="H96" s="56">
        <f t="shared" ref="H96" si="77">H97+H98</f>
        <v>59884.137000000002</v>
      </c>
      <c r="I96" s="56">
        <f t="shared" si="76"/>
        <v>249385.56200000001</v>
      </c>
      <c r="J96" s="93">
        <f>F96-I96</f>
        <v>-129813.97500000001</v>
      </c>
      <c r="K96" s="94">
        <f>F96/I96*100</f>
        <v>47.946475345673775</v>
      </c>
      <c r="L96" s="56">
        <f t="shared" ref="L96" si="78">L97+L98</f>
        <v>897002.7</v>
      </c>
      <c r="M96" s="93">
        <f>F96-L96</f>
        <v>-777431.1129999999</v>
      </c>
      <c r="N96" s="94">
        <f>F96/L96*100</f>
        <v>13.330125650680873</v>
      </c>
      <c r="O96" s="94">
        <f t="shared" si="74"/>
        <v>13.330125650680873</v>
      </c>
      <c r="P96" s="49">
        <f t="shared" ref="P96" si="79">P97+P98</f>
        <v>134739.80299999999</v>
      </c>
      <c r="Q96" s="93">
        <f>F96-P96</f>
        <v>-15168.215999999986</v>
      </c>
      <c r="R96" s="94">
        <f>F96/P96*100</f>
        <v>88.742587073546503</v>
      </c>
    </row>
    <row r="97" spans="1:20" s="170" customFormat="1" ht="38.25" customHeight="1" x14ac:dyDescent="0.35">
      <c r="A97" s="168"/>
      <c r="B97" s="169" t="s">
        <v>99</v>
      </c>
      <c r="C97" s="169"/>
      <c r="D97" s="131">
        <f>D64+D88</f>
        <v>129236.2</v>
      </c>
      <c r="E97" s="131">
        <f>E64+E88</f>
        <v>872748.89999999991</v>
      </c>
      <c r="F97" s="134">
        <f t="shared" si="73"/>
        <v>116225.8</v>
      </c>
      <c r="G97" s="131">
        <f>G64+G88</f>
        <v>58102.400000000001</v>
      </c>
      <c r="H97" s="131">
        <f>H64+H88</f>
        <v>58123.4</v>
      </c>
      <c r="I97" s="131">
        <f>I64+I88</f>
        <v>245462</v>
      </c>
      <c r="J97" s="128">
        <f>F97-I97</f>
        <v>-129236.2</v>
      </c>
      <c r="K97" s="129">
        <f>F97/I97*100</f>
        <v>47.349813820469159</v>
      </c>
      <c r="L97" s="131">
        <f>L64+L88</f>
        <v>872748.89999999991</v>
      </c>
      <c r="M97" s="128">
        <f>F97-L97</f>
        <v>-756523.09999999986</v>
      </c>
      <c r="N97" s="129">
        <f>F97/L97*100</f>
        <v>13.317209566233773</v>
      </c>
      <c r="O97" s="129">
        <f t="shared" si="74"/>
        <v>13.317209566233773</v>
      </c>
      <c r="P97" s="134">
        <f>P64+P88</f>
        <v>131775.4</v>
      </c>
      <c r="Q97" s="128">
        <f>F97-P97</f>
        <v>-15549.599999999991</v>
      </c>
      <c r="R97" s="129">
        <f>F97/P97*100</f>
        <v>88.199921988474344</v>
      </c>
    </row>
    <row r="98" spans="1:20" s="170" customFormat="1" ht="38.25" customHeight="1" x14ac:dyDescent="0.35">
      <c r="A98" s="168"/>
      <c r="B98" s="169" t="s">
        <v>98</v>
      </c>
      <c r="C98" s="169"/>
      <c r="D98" s="131">
        <f>D89+D65</f>
        <v>4144</v>
      </c>
      <c r="E98" s="131">
        <f>E89+E65</f>
        <v>24253.800000000003</v>
      </c>
      <c r="F98" s="134">
        <f t="shared" si="73"/>
        <v>3345.7869999999998</v>
      </c>
      <c r="G98" s="131">
        <f>G89+G65</f>
        <v>1585.05</v>
      </c>
      <c r="H98" s="131">
        <f>H89+H65</f>
        <v>1760.7369999999999</v>
      </c>
      <c r="I98" s="131">
        <f>I89+I65</f>
        <v>3923.5620000000004</v>
      </c>
      <c r="J98" s="128">
        <f>F98-I98</f>
        <v>-577.77500000000055</v>
      </c>
      <c r="K98" s="129">
        <f>F98/I98*100</f>
        <v>85.274222759828945</v>
      </c>
      <c r="L98" s="131">
        <f>L89+L65</f>
        <v>24253.800000000003</v>
      </c>
      <c r="M98" s="128">
        <f>F98-L98</f>
        <v>-20908.013000000003</v>
      </c>
      <c r="N98" s="129">
        <f>F98/L98*100</f>
        <v>13.794898119057631</v>
      </c>
      <c r="O98" s="129">
        <f t="shared" si="74"/>
        <v>13.794898119057631</v>
      </c>
      <c r="P98" s="134">
        <f>P89+P65</f>
        <v>2964.4030000000002</v>
      </c>
      <c r="Q98" s="128">
        <f>F98-P98</f>
        <v>381.38399999999956</v>
      </c>
      <c r="R98" s="129">
        <f>F98/P98*100</f>
        <v>112.86545722696945</v>
      </c>
    </row>
    <row r="99" spans="1:20" s="8" customFormat="1" ht="23.25" x14ac:dyDescent="0.25">
      <c r="A99" s="28"/>
      <c r="B99" s="45"/>
      <c r="C99" s="17"/>
      <c r="D99" s="131"/>
      <c r="E99" s="131"/>
      <c r="F99" s="134"/>
      <c r="G99" s="131"/>
      <c r="H99" s="131"/>
      <c r="I99" s="131"/>
      <c r="J99" s="128"/>
      <c r="K99" s="129"/>
      <c r="L99" s="131"/>
      <c r="M99" s="128"/>
      <c r="N99" s="129"/>
      <c r="O99" s="129"/>
      <c r="P99" s="134"/>
      <c r="Q99" s="128"/>
      <c r="R99" s="129"/>
    </row>
    <row r="100" spans="1:20" s="163" customFormat="1" ht="54" customHeight="1" x14ac:dyDescent="0.3">
      <c r="A100" s="165"/>
      <c r="B100" s="157" t="s">
        <v>133</v>
      </c>
      <c r="C100" s="164"/>
      <c r="D100" s="159">
        <f>D93+D95</f>
        <v>5189646.6890000002</v>
      </c>
      <c r="E100" s="159">
        <f>E93+E95</f>
        <v>5953269.1890000002</v>
      </c>
      <c r="F100" s="159">
        <f t="shared" si="73"/>
        <v>998133.06599999988</v>
      </c>
      <c r="G100" s="159">
        <f>G93+G95</f>
        <v>485522.424</v>
      </c>
      <c r="H100" s="159">
        <f>H93+H95</f>
        <v>512610.64199999988</v>
      </c>
      <c r="I100" s="159">
        <f>I93+I95</f>
        <v>1070034.6910000001</v>
      </c>
      <c r="J100" s="160">
        <f>F100-I100</f>
        <v>-71901.625000000233</v>
      </c>
      <c r="K100" s="161">
        <f>F100/I100*100</f>
        <v>93.280439820805753</v>
      </c>
      <c r="L100" s="159">
        <f>L91+L67</f>
        <v>1739713.7814999998</v>
      </c>
      <c r="M100" s="160">
        <f>F100-L100</f>
        <v>-741580.71549999993</v>
      </c>
      <c r="N100" s="161">
        <f>F100/L100*100</f>
        <v>57.373406856580679</v>
      </c>
      <c r="O100" s="161">
        <f t="shared" si="74"/>
        <v>16.766133603437158</v>
      </c>
      <c r="P100" s="159">
        <f>P93+P95</f>
        <v>857738.82999999984</v>
      </c>
      <c r="Q100" s="160">
        <f>F100-P100</f>
        <v>140394.23600000003</v>
      </c>
      <c r="R100" s="161">
        <f>F100/P100*100</f>
        <v>116.36794687259291</v>
      </c>
      <c r="S100" s="159">
        <v>857738.83000000007</v>
      </c>
      <c r="T100" s="159">
        <f>S100-P100</f>
        <v>0</v>
      </c>
    </row>
    <row r="101" spans="1:20" s="15" customFormat="1" ht="3.75" hidden="1" customHeight="1" x14ac:dyDescent="0.3">
      <c r="A101" s="37"/>
      <c r="B101" s="38"/>
      <c r="C101" s="39"/>
      <c r="D101" s="39"/>
      <c r="E101" s="40"/>
      <c r="F101" s="105"/>
      <c r="G101" s="40"/>
      <c r="H101" s="40"/>
      <c r="I101" s="40"/>
      <c r="J101" s="96"/>
      <c r="K101" s="97"/>
      <c r="L101" s="40"/>
      <c r="M101" s="96"/>
      <c r="N101" s="97"/>
      <c r="O101" s="97"/>
      <c r="P101" s="105"/>
      <c r="Q101" s="96"/>
      <c r="R101" s="97"/>
    </row>
    <row r="102" spans="1:20" s="15" customFormat="1" ht="50.25" customHeight="1" x14ac:dyDescent="0.4">
      <c r="A102" s="37"/>
      <c r="B102" s="199" t="s">
        <v>187</v>
      </c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97"/>
      <c r="O102" s="97"/>
      <c r="P102" s="22"/>
      <c r="Q102" s="96"/>
      <c r="R102" s="97"/>
    </row>
    <row r="103" spans="1:20" s="8" customFormat="1" ht="18" customHeight="1" x14ac:dyDescent="0.45">
      <c r="A103" s="6"/>
      <c r="B103" s="31" t="s">
        <v>52</v>
      </c>
      <c r="C103" s="19"/>
      <c r="D103" s="19"/>
      <c r="E103" s="19"/>
      <c r="F103" s="21"/>
      <c r="G103" s="21"/>
      <c r="H103" s="21"/>
      <c r="I103" s="7"/>
      <c r="J103" s="98"/>
      <c r="K103" s="99"/>
      <c r="L103" s="7"/>
      <c r="M103" s="98"/>
      <c r="N103" s="99"/>
      <c r="O103" s="99"/>
      <c r="P103" s="21"/>
      <c r="Q103" s="98"/>
      <c r="R103" s="99"/>
    </row>
    <row r="104" spans="1:20" s="8" customFormat="1" ht="30.75" hidden="1" x14ac:dyDescent="0.45">
      <c r="A104" s="6"/>
      <c r="B104" s="19"/>
      <c r="C104" s="19"/>
      <c r="D104" s="19"/>
      <c r="E104" s="143"/>
      <c r="F104" s="59"/>
      <c r="G104" s="21"/>
      <c r="H104" s="21"/>
      <c r="I104" s="7"/>
      <c r="J104" s="98"/>
      <c r="K104" s="99"/>
      <c r="L104" s="7"/>
      <c r="M104" s="98"/>
      <c r="N104" s="99"/>
      <c r="O104" s="99"/>
      <c r="P104" s="59"/>
      <c r="Q104" s="98"/>
      <c r="R104" s="99"/>
    </row>
    <row r="105" spans="1:20" s="4" customFormat="1" ht="30.75" hidden="1" x14ac:dyDescent="0.45">
      <c r="A105" s="29"/>
      <c r="B105" s="19"/>
      <c r="C105" s="19"/>
      <c r="D105" s="116">
        <v>5189646.6890000002</v>
      </c>
      <c r="E105" s="116">
        <v>5953269.1890000002</v>
      </c>
      <c r="F105" s="65">
        <v>998133.06599999999</v>
      </c>
      <c r="G105" s="117"/>
      <c r="H105" s="117"/>
      <c r="I105" s="65">
        <v>1070034.6910000001</v>
      </c>
      <c r="J105" s="5"/>
      <c r="K105" s="5"/>
      <c r="L105" s="22"/>
      <c r="M105" s="5"/>
      <c r="N105" s="5"/>
      <c r="O105" s="5"/>
      <c r="P105" s="65"/>
      <c r="Q105" s="5"/>
    </row>
    <row r="106" spans="1:20" ht="12" hidden="1" customHeight="1" x14ac:dyDescent="0.45">
      <c r="B106" s="31"/>
      <c r="C106" s="21"/>
      <c r="D106" s="21"/>
      <c r="E106" s="21"/>
      <c r="F106" s="59"/>
      <c r="G106" s="21"/>
      <c r="H106" s="21"/>
      <c r="P106" s="59"/>
    </row>
    <row r="107" spans="1:20" s="2" customFormat="1" ht="30.75" hidden="1" customHeight="1" x14ac:dyDescent="0.45">
      <c r="A107" s="30"/>
      <c r="B107" s="19"/>
      <c r="C107" s="19"/>
      <c r="D107" s="19"/>
      <c r="E107" s="19"/>
      <c r="F107" s="59"/>
      <c r="G107" s="21"/>
      <c r="H107" s="21"/>
      <c r="J107" s="152"/>
      <c r="K107" s="152"/>
      <c r="L107" s="152"/>
      <c r="M107" s="152"/>
      <c r="N107" s="152"/>
      <c r="O107" s="152"/>
      <c r="P107" s="59"/>
      <c r="Q107" s="152"/>
    </row>
    <row r="108" spans="1:20" s="2" customFormat="1" ht="30.75" hidden="1" customHeight="1" x14ac:dyDescent="0.45">
      <c r="A108" s="30"/>
      <c r="B108" s="19"/>
      <c r="C108" s="19"/>
      <c r="D108" s="19"/>
      <c r="E108" s="19"/>
      <c r="F108" s="59"/>
      <c r="G108" s="21"/>
      <c r="H108" s="21"/>
      <c r="J108" s="152"/>
      <c r="K108" s="152"/>
      <c r="L108" s="152"/>
      <c r="M108" s="152"/>
      <c r="N108" s="152"/>
      <c r="O108" s="152"/>
      <c r="P108" s="59"/>
      <c r="Q108" s="152"/>
    </row>
    <row r="109" spans="1:20" s="2" customFormat="1" ht="16.5" hidden="1" customHeight="1" x14ac:dyDescent="0.45">
      <c r="A109" s="30"/>
      <c r="B109" s="31"/>
      <c r="C109" s="21"/>
      <c r="D109" s="21"/>
      <c r="E109" s="21"/>
      <c r="F109" s="59"/>
      <c r="G109" s="21"/>
      <c r="H109" s="21"/>
      <c r="J109" s="152"/>
      <c r="K109" s="152"/>
      <c r="L109" s="152"/>
      <c r="M109" s="152"/>
      <c r="N109" s="152"/>
      <c r="O109" s="152"/>
      <c r="P109" s="59"/>
      <c r="Q109" s="152"/>
    </row>
    <row r="110" spans="1:20" ht="18.75" hidden="1" x14ac:dyDescent="0.3">
      <c r="B110" s="29"/>
      <c r="D110" s="116">
        <f>D105-D100</f>
        <v>0</v>
      </c>
      <c r="E110" s="116">
        <f>E105-E100</f>
        <v>0</v>
      </c>
      <c r="F110" s="116">
        <f>F105-F100</f>
        <v>0</v>
      </c>
      <c r="G110" s="33"/>
      <c r="H110" s="33"/>
      <c r="I110" s="116">
        <f>I105-I100</f>
        <v>0</v>
      </c>
      <c r="J110" s="180" t="s">
        <v>49</v>
      </c>
      <c r="K110" s="180"/>
      <c r="L110" s="101">
        <f>E49/12*2</f>
        <v>817899.24750000006</v>
      </c>
      <c r="P110" s="116"/>
    </row>
    <row r="111" spans="1:20" ht="18.75" hidden="1" x14ac:dyDescent="0.3">
      <c r="B111" s="29"/>
      <c r="I111" s="118"/>
      <c r="J111" s="152"/>
      <c r="K111" s="152"/>
      <c r="L111" s="101">
        <f>L110-L49</f>
        <v>0</v>
      </c>
    </row>
    <row r="112" spans="1:20" ht="18.75" hidden="1" x14ac:dyDescent="0.3">
      <c r="B112" s="4"/>
      <c r="C112" s="3"/>
      <c r="D112" s="3"/>
      <c r="E112" s="117">
        <v>4242798.9189999998</v>
      </c>
      <c r="F112" s="117"/>
      <c r="J112" s="180" t="s">
        <v>50</v>
      </c>
      <c r="K112" s="180"/>
      <c r="L112" s="100">
        <f>E83/12*2</f>
        <v>24811.833999999999</v>
      </c>
      <c r="P112" s="117"/>
    </row>
    <row r="113" spans="2:43" ht="18.75" hidden="1" x14ac:dyDescent="0.3">
      <c r="B113" s="4"/>
      <c r="C113" s="3"/>
      <c r="D113" s="3"/>
      <c r="E113" s="3"/>
      <c r="F113" s="3"/>
      <c r="J113" s="152"/>
      <c r="K113" s="152"/>
      <c r="L113" s="101">
        <f>L112-L83</f>
        <v>0</v>
      </c>
      <c r="P113" s="3"/>
    </row>
    <row r="114" spans="2:43" ht="22.5" hidden="1" x14ac:dyDescent="0.3">
      <c r="B114" s="4"/>
      <c r="C114" s="3"/>
      <c r="D114" s="3"/>
      <c r="E114" s="144"/>
      <c r="F114" s="144"/>
      <c r="J114" s="180" t="s">
        <v>51</v>
      </c>
      <c r="K114" s="180"/>
      <c r="L114" s="101">
        <f>L112+L87</f>
        <v>154048.03399999999</v>
      </c>
      <c r="P114" s="144"/>
    </row>
    <row r="115" spans="2:43" ht="18.75" hidden="1" x14ac:dyDescent="0.3">
      <c r="B115" s="4"/>
      <c r="C115" s="3"/>
      <c r="D115" s="3"/>
      <c r="E115" s="3"/>
      <c r="J115" s="152"/>
      <c r="K115" s="152"/>
      <c r="L115" s="101">
        <f>L114-L91</f>
        <v>0</v>
      </c>
    </row>
    <row r="116" spans="2:43" ht="23.25" hidden="1" x14ac:dyDescent="0.3">
      <c r="B116" s="4"/>
      <c r="C116" s="3"/>
      <c r="D116" s="3"/>
      <c r="E116" s="159">
        <v>5953269.1890000002</v>
      </c>
      <c r="F116" s="159">
        <v>998133.06599999999</v>
      </c>
    </row>
    <row r="117" spans="2:43" ht="18.75" x14ac:dyDescent="0.3">
      <c r="B117" s="146"/>
      <c r="C117" s="3"/>
      <c r="D117" s="3"/>
      <c r="E117" s="3"/>
    </row>
    <row r="118" spans="2:43" ht="18.75" x14ac:dyDescent="0.3">
      <c r="B118" s="4"/>
      <c r="C118" s="3"/>
      <c r="D118" s="3"/>
      <c r="E118" s="3"/>
    </row>
    <row r="119" spans="2:43" s="20" customFormat="1" ht="18.75" x14ac:dyDescent="0.3">
      <c r="B119" s="4"/>
      <c r="C119" s="3"/>
      <c r="D119" s="3"/>
      <c r="E119" s="3"/>
      <c r="F119" s="33"/>
      <c r="G119" s="3"/>
      <c r="H119" s="3"/>
      <c r="I119" s="3"/>
      <c r="J119" s="1"/>
      <c r="K119" s="1"/>
      <c r="L119" s="1"/>
      <c r="M119" s="1"/>
      <c r="N119" s="1"/>
      <c r="O119" s="1"/>
      <c r="P119" s="33"/>
      <c r="Q119" s="1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</row>
    <row r="120" spans="2:43" s="20" customFormat="1" ht="18.75" x14ac:dyDescent="0.3">
      <c r="B120" s="4"/>
      <c r="C120" s="3"/>
      <c r="D120" s="3"/>
      <c r="E120" s="117"/>
      <c r="F120" s="147"/>
      <c r="G120" s="3"/>
      <c r="H120" s="3"/>
      <c r="I120" s="3"/>
      <c r="J120" s="1"/>
      <c r="K120" s="1"/>
      <c r="L120" s="1"/>
      <c r="M120" s="1"/>
      <c r="N120" s="1"/>
      <c r="O120" s="1"/>
      <c r="P120" s="147"/>
      <c r="Q120" s="1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</row>
    <row r="121" spans="2:43" s="20" customFormat="1" ht="18.75" x14ac:dyDescent="0.3">
      <c r="B121" s="4"/>
      <c r="C121" s="3"/>
      <c r="D121" s="148"/>
      <c r="E121" s="3"/>
      <c r="F121" s="33"/>
      <c r="G121" s="3"/>
      <c r="H121" s="3"/>
      <c r="I121" s="3"/>
      <c r="J121" s="1"/>
      <c r="K121" s="1"/>
      <c r="L121" s="1"/>
      <c r="M121" s="1"/>
      <c r="N121" s="1"/>
      <c r="O121" s="1"/>
      <c r="P121" s="33"/>
      <c r="Q121" s="1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</row>
    <row r="122" spans="2:43" s="20" customFormat="1" ht="18.75" x14ac:dyDescent="0.3">
      <c r="B122" s="4"/>
      <c r="C122" s="3"/>
      <c r="D122" s="3"/>
      <c r="E122" s="3"/>
      <c r="F122" s="33"/>
      <c r="G122" s="3"/>
      <c r="H122" s="3"/>
      <c r="I122" s="3"/>
      <c r="J122" s="1"/>
      <c r="K122" s="1"/>
      <c r="L122" s="1"/>
      <c r="M122" s="1"/>
      <c r="N122" s="1"/>
      <c r="O122" s="1"/>
      <c r="P122" s="33"/>
      <c r="Q122" s="1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</row>
    <row r="123" spans="2:43" s="20" customFormat="1" ht="22.5" x14ac:dyDescent="0.3">
      <c r="B123" s="4"/>
      <c r="C123" s="3"/>
      <c r="D123" s="145"/>
      <c r="E123" s="3"/>
      <c r="F123" s="33"/>
      <c r="G123" s="3"/>
      <c r="H123" s="3"/>
      <c r="I123" s="3"/>
      <c r="J123" s="1"/>
      <c r="K123" s="1"/>
      <c r="L123" s="1"/>
      <c r="M123" s="1"/>
      <c r="N123" s="1"/>
      <c r="O123" s="1"/>
      <c r="P123" s="33"/>
      <c r="Q123" s="1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</row>
    <row r="124" spans="2:43" s="20" customFormat="1" ht="18.75" x14ac:dyDescent="0.3">
      <c r="B124" s="4"/>
      <c r="C124" s="3"/>
      <c r="D124" s="3"/>
      <c r="E124" s="3"/>
      <c r="F124" s="147"/>
      <c r="G124" s="3"/>
      <c r="H124" s="3"/>
      <c r="I124" s="3"/>
      <c r="J124" s="1"/>
      <c r="K124" s="1"/>
      <c r="L124" s="1"/>
      <c r="M124" s="1"/>
      <c r="N124" s="1"/>
      <c r="O124" s="1"/>
      <c r="P124" s="147"/>
      <c r="Q124" s="1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</row>
    <row r="125" spans="2:43" s="20" customFormat="1" ht="18.75" x14ac:dyDescent="0.3">
      <c r="B125" s="4"/>
      <c r="C125" s="3"/>
      <c r="D125" s="3"/>
      <c r="E125" s="3"/>
      <c r="F125" s="33"/>
      <c r="G125" s="3"/>
      <c r="H125" s="3"/>
      <c r="I125" s="3"/>
      <c r="J125" s="1"/>
      <c r="K125" s="1"/>
      <c r="L125" s="1"/>
      <c r="M125" s="1"/>
      <c r="N125" s="1"/>
      <c r="O125" s="1"/>
      <c r="P125" s="33"/>
      <c r="Q125" s="1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</row>
    <row r="126" spans="2:43" s="20" customFormat="1" ht="18.75" x14ac:dyDescent="0.3">
      <c r="B126" s="4"/>
      <c r="C126" s="3"/>
      <c r="D126" s="3"/>
      <c r="E126" s="3"/>
      <c r="F126" s="33"/>
      <c r="G126" s="3"/>
      <c r="H126" s="3"/>
      <c r="I126" s="3"/>
      <c r="J126" s="1"/>
      <c r="K126" s="1"/>
      <c r="L126" s="1"/>
      <c r="M126" s="1"/>
      <c r="N126" s="1"/>
      <c r="O126" s="1"/>
      <c r="P126" s="33"/>
      <c r="Q126" s="1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</row>
    <row r="127" spans="2:43" s="20" customFormat="1" ht="18.75" x14ac:dyDescent="0.3">
      <c r="B127" s="29"/>
      <c r="F127" s="33"/>
      <c r="G127" s="3"/>
      <c r="H127" s="3"/>
      <c r="I127" s="3"/>
      <c r="J127" s="1"/>
      <c r="K127" s="1"/>
      <c r="L127" s="1"/>
      <c r="M127" s="1"/>
      <c r="N127" s="1"/>
      <c r="O127" s="1"/>
      <c r="P127" s="33"/>
      <c r="Q127" s="1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</row>
    <row r="128" spans="2:43" s="20" customFormat="1" ht="18.75" x14ac:dyDescent="0.3">
      <c r="B128" s="29"/>
      <c r="F128" s="33"/>
      <c r="G128" s="3"/>
      <c r="H128" s="3"/>
      <c r="I128" s="3"/>
      <c r="J128" s="1"/>
      <c r="K128" s="1"/>
      <c r="L128" s="1"/>
      <c r="M128" s="1"/>
      <c r="N128" s="1"/>
      <c r="O128" s="1"/>
      <c r="P128" s="33"/>
      <c r="Q128" s="1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</row>
  </sheetData>
  <mergeCells count="27">
    <mergeCell ref="B102:M102"/>
    <mergeCell ref="G3:G4"/>
    <mergeCell ref="A6:R6"/>
    <mergeCell ref="A68:R68"/>
    <mergeCell ref="A92:R92"/>
    <mergeCell ref="B3:B4"/>
    <mergeCell ref="C3:C4"/>
    <mergeCell ref="D3:D4"/>
    <mergeCell ref="E3:E4"/>
    <mergeCell ref="F3:F4"/>
    <mergeCell ref="H3:H4"/>
    <mergeCell ref="J112:K112"/>
    <mergeCell ref="J114:K114"/>
    <mergeCell ref="C22:C24"/>
    <mergeCell ref="A1:R1"/>
    <mergeCell ref="J110:K110"/>
    <mergeCell ref="R3:R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A3:A4"/>
  </mergeCells>
  <printOptions horizontalCentered="1"/>
  <pageMargins left="0.39370078740157483" right="0" top="0" bottom="0" header="0.23622047244094491" footer="0.11811023622047245"/>
  <pageSetup paperSize="8" scale="62" fitToHeight="6" orientation="landscape" horizontalDpi="300" verticalDpi="300" r:id="rId1"/>
  <headerFooter alignWithMargins="0"/>
  <rowBreaks count="1" manualBreakCount="1">
    <brk id="76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EDC5F1B-D535-4A3F-8E8B-D26E9B299826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</vt:lpstr>
      <vt:lpstr>'2023'!Заголовки_для_печати</vt:lpstr>
      <vt:lpstr>'2023'!Область_печати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2023-03-06T13:06:33Z</cp:lastPrinted>
  <dcterms:created xsi:type="dcterms:W3CDTF">1996-10-08T23:32:33Z</dcterms:created>
  <dcterms:modified xsi:type="dcterms:W3CDTF">2023-03-06T13:07:30Z</dcterms:modified>
</cp:coreProperties>
</file>